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255" windowHeight="7665" activeTab="0"/>
  </bookViews>
  <sheets>
    <sheet name="INSTRUKTAZNI_LIST" sheetId="1" r:id="rId1"/>
    <sheet name="OSNOVA" sheetId="2" r:id="rId2"/>
    <sheet name="ZADOST-podklady" sheetId="3" r:id="rId3"/>
    <sheet name="PROTOKOL_O_PRIJMU" sheetId="4" r:id="rId4"/>
    <sheet name="KAPRO-podklady" sheetId="5" r:id="rId5"/>
  </sheets>
  <definedNames>
    <definedName name="_xlnm.Print_Area" localSheetId="0">'INSTRUKTAZNI_LIST'!$A$1:$AM$23</definedName>
    <definedName name="_xlnm.Print_Area" localSheetId="4">'KAPRO-podklady'!$A$1:$AG$56</definedName>
    <definedName name="_xlnm.Print_Area" localSheetId="1">'OSNOVA'!$A$1:$AO$1051</definedName>
    <definedName name="_xlnm.Print_Area" localSheetId="3">'PROTOKOL_O_PRIJMU'!$A$1:$AM$66</definedName>
    <definedName name="_xlnm.Print_Area" localSheetId="2">'ZADOST-podklady'!$A$1:$AI$94</definedName>
  </definedNames>
  <calcPr fullCalcOnLoad="1"/>
</workbook>
</file>

<file path=xl/comments2.xml><?xml version="1.0" encoding="utf-8"?>
<comments xmlns="http://schemas.openxmlformats.org/spreadsheetml/2006/main">
  <authors>
    <author>Honza</author>
  </authors>
  <commentList>
    <comment ref="D53" authorId="0">
      <text>
        <r>
          <rPr>
            <b/>
            <sz val="9"/>
            <rFont val="Tahoma"/>
            <family val="2"/>
          </rPr>
          <t>Uveďte základní (nejdůležitější) přehled činností žadatele (dle obchodního rejstříku, živnostenských listů, stanov společnosti, atd.), které mají vztah k předmětu projektu.</t>
        </r>
      </text>
    </comment>
    <comment ref="D68" authorId="0">
      <text>
        <r>
          <rPr>
            <b/>
            <sz val="9"/>
            <rFont val="Tahoma"/>
            <family val="2"/>
          </rPr>
          <t>Uveďte pouze v případě, kdy zpracovatelem je jiný subjekt než žadatel. Jsou-li v rámci rozpočtu zahrnuty i výdaje na přípravu projektové dokumentace (max. do výše 20.000 Kč), musí se název zpracovatele shodovat s názvem dodavatele "projektové dokumentace" dle příslušného kódu způsobilého výdaje.</t>
        </r>
      </text>
    </comment>
    <comment ref="D364" authorId="0">
      <text>
        <r>
          <rPr>
            <b/>
            <sz val="9"/>
            <rFont val="Tahoma"/>
            <family val="2"/>
          </rPr>
          <t>Popište konkrétní činnosti, které budou realizovány jako způsobilé výdaje v rámci projektu.</t>
        </r>
      </text>
    </comment>
    <comment ref="D784" authorId="0">
      <text>
        <r>
          <rPr>
            <b/>
            <sz val="9"/>
            <rFont val="Tahoma"/>
            <family val="2"/>
          </rPr>
          <t>Vlastní podíl = Celkové výdaje projektu - Požadovaná dotace; resp. Vlastní podíl = Nezpůsobilé výdaje + (Celkové způsobilé výdaje - Způsobilé výdaje, ze kterých je stanovena dotace) + (Způsobilé výdaje, ze kterých je stanovena dotace - Požadovaná dotace)</t>
        </r>
      </text>
    </comment>
    <comment ref="O364" authorId="0">
      <text>
        <r>
          <rPr>
            <b/>
            <sz val="9"/>
            <rFont val="Tahoma"/>
            <family val="2"/>
          </rPr>
          <t>Uveďte předpokládaný časový harmonogram jednotlivých činností.</t>
        </r>
      </text>
    </comment>
    <comment ref="D445" authorId="0">
      <text>
        <r>
          <rPr>
            <b/>
            <sz val="9"/>
            <rFont val="Tahoma"/>
            <family val="2"/>
          </rPr>
          <t>Do pole "Místo realizace" uveďte název objektu nebo místa (např. kulturní dům, sídlo žadatele, náves, klubovna, penzion …). 
Pokud je předmětem projektu nákup vybavení (např. technika pro údržbu zeleně, apod.), uvede se místo uskladnění nebo sídlo žadatele. 
U projektů v rámci Fiche 4, které jsou realizovány na lesních pozemcích (tj. pozemcích určených k plnění funkce lesa) se uvede kód a název Lesního hospodářského celku nebo Lesní hospodářské osnovy a dále se uvede typ a způsob ochrany těchto pozemků.
Neváže-li se projekt na konkrétní místo, uvede se sídlo žadatele.
V případe, že je více míst realizace, uvedou se všechna.</t>
        </r>
      </text>
    </comment>
    <comment ref="T671" authorId="0">
      <text>
        <r>
          <rPr>
            <b/>
            <sz val="9"/>
            <rFont val="Tahoma"/>
            <family val="2"/>
          </rPr>
          <t>V případě staveb uveďte jednotlivé konstrukční části (vč. umístění - např. označení místností, podlaží nebo budov), v případě strojů uveďte jednotlivé stroje a příslušenství.</t>
        </r>
      </text>
    </comment>
    <comment ref="D47" authorId="0">
      <text>
        <r>
          <rPr>
            <b/>
            <sz val="9"/>
            <rFont val="Tahoma"/>
            <family val="2"/>
          </rPr>
          <t>Není-li přiděleno IČ, uveďte rodné číslo žadatele.</t>
        </r>
      </text>
    </comment>
    <comment ref="D517" authorId="0">
      <text>
        <r>
          <rPr>
            <b/>
            <sz val="9"/>
            <rFont val="Tahoma"/>
            <family val="2"/>
          </rPr>
          <t xml:space="preserve">Věcně popište technické řešení projektu. 
V případě, že byla předložena povinná příloha projektová/technická/stavební dokumentace k územnímu nebo stavebnímu řízení nebo k ohlášení, popište projekt formou výtahu ze souhrnné (technické) zprávy v rozsahu ½ A4.
Pokud nebyla předložena projektová/technická/stavební dokumentace k územnímu nebo stavebnímu řízení nebo k
ohlášení a součástí způsobilých výdajů jsou stavební práce, věcně popište technické řešení stavby v rozsahu cca 1 A4.
V případě nákupu technologie uveďte konkrétní zařízení vč. jeho základních parametrů, jejichž pořízení je předmětem projektu (stroje, jednotlivé části technologické linky apod.).
</t>
        </r>
      </text>
    </comment>
    <comment ref="D79" authorId="0">
      <text>
        <r>
          <rPr>
            <b/>
            <sz val="9"/>
            <rFont val="Tahoma"/>
            <family val="2"/>
          </rPr>
          <t>Uveďte aktivity/projekty, na které Váš projekt navazuje nebo je rozvíjí. Může se jednat o aktivity/projekt Vaše, ale i jiných subjektů.</t>
        </r>
        <r>
          <rPr>
            <sz val="9"/>
            <rFont val="Tahoma"/>
            <family val="2"/>
          </rPr>
          <t xml:space="preserve">
</t>
        </r>
      </text>
    </comment>
    <comment ref="D94" authorId="0">
      <text>
        <r>
          <rPr>
            <b/>
            <sz val="9"/>
            <rFont val="Tahoma"/>
            <family val="2"/>
          </rPr>
          <t>Uveďte podstatu problému včetně stručného popisu výchozího stavu.</t>
        </r>
      </text>
    </comment>
    <comment ref="D110" authorId="0">
      <text>
        <r>
          <rPr>
            <b/>
            <sz val="9"/>
            <rFont val="Tahoma"/>
            <family val="2"/>
          </rPr>
          <t>Uveďte, jak přispěje realizace projektu k vyřešení příslušného problému.</t>
        </r>
        <r>
          <rPr>
            <sz val="9"/>
            <rFont val="Tahoma"/>
            <family val="2"/>
          </rPr>
          <t xml:space="preserve">
</t>
        </r>
      </text>
    </comment>
    <comment ref="D126" authorId="0">
      <text>
        <r>
          <rPr>
            <b/>
            <sz val="9"/>
            <rFont val="Tahoma"/>
            <family val="2"/>
          </rPr>
          <t>Uveďte, jaký očekáváte stav nebo zlepšení po realizaci projektu.</t>
        </r>
      </text>
    </comment>
    <comment ref="D142" authorId="0">
      <text>
        <r>
          <rPr>
            <b/>
            <sz val="9"/>
            <rFont val="Tahoma"/>
            <family val="2"/>
          </rPr>
          <t>Popište aktivity, které by mohly/budou na projekt navazovat.</t>
        </r>
        <r>
          <rPr>
            <sz val="9"/>
            <rFont val="Tahoma"/>
            <family val="2"/>
          </rPr>
          <t xml:space="preserve">
</t>
        </r>
      </text>
    </comment>
    <comment ref="D161" authorId="0">
      <text>
        <r>
          <rPr>
            <b/>
            <sz val="9"/>
            <rFont val="Tahoma"/>
            <family val="2"/>
          </rPr>
          <t>Uveďte, na jakou cílovou skupinu je Váš projekt zaměřen, kdo bude mít hlavní prospěch z projektu a jaká je předpokládaná míra využití.</t>
        </r>
        <r>
          <rPr>
            <sz val="9"/>
            <rFont val="Tahoma"/>
            <family val="2"/>
          </rPr>
          <t xml:space="preserve">
</t>
        </r>
      </text>
    </comment>
    <comment ref="D228" authorId="0">
      <text>
        <r>
          <rPr>
            <b/>
            <sz val="9"/>
            <rFont val="Tahoma"/>
            <family val="2"/>
          </rPr>
          <t>Uveďte inovační prvky projektu (v návaznosti na popis uplatnění inovačních přístupů, uvedených na první straně v příslušné Fichi). Popište, co projekt přinese nového, v regionu dosud ojedinělého (technický, organizační nebo jiný postup, nový pohled, nové partnerství, …).</t>
        </r>
      </text>
    </comment>
    <comment ref="D581" authorId="0">
      <text>
        <r>
          <rPr>
            <b/>
            <sz val="9"/>
            <rFont val="Tahoma"/>
            <family val="2"/>
          </rPr>
          <t>Stručně shrňte konkrétní výsledky a výstupy projektu a uveďte jejich počet.</t>
        </r>
      </text>
    </comment>
    <comment ref="D601" authorId="0">
      <text>
        <r>
          <rPr>
            <b/>
            <sz val="9"/>
            <rFont val="Tahoma"/>
            <family val="2"/>
          </rPr>
          <t>Popište budoucí využití výsledků projektu a jakým způsobem bude zajištěna udržitelnost projektu a jeho výsledků.</t>
        </r>
      </text>
    </comment>
    <comment ref="A753" authorId="0">
      <text>
        <r>
          <rPr>
            <b/>
            <sz val="9"/>
            <rFont val="Tahoma"/>
            <family val="2"/>
          </rPr>
          <t>Nezpůsobilé výdaje jsou např. části výdajů, které přesahují limity stanovené u vybraných způsobilých výdajů; DPH u obcí a plátců DPH; nebo další výdaje, které nejsou uvedené mezi způsobilými. Výpočet DPH by měl být zřejmý (sazba daně + ze kterých je DPH vypočítávána).</t>
        </r>
        <r>
          <rPr>
            <sz val="9"/>
            <rFont val="Tahoma"/>
            <family val="2"/>
          </rPr>
          <t xml:space="preserve">
</t>
        </r>
      </text>
    </comment>
    <comment ref="D620" authorId="0">
      <text>
        <r>
          <rPr>
            <b/>
            <sz val="9"/>
            <rFont val="Tahoma"/>
            <family val="2"/>
          </rPr>
          <t>V případě, kdy je výsledkem projektu nové pracovní místo, pak je žadatele povinen dodržet závazek vytvoření tohoto pracovního místa a to nejdéle 6 měsíců od obdržení dotace na účet po domu nejméně 5 let - podrobněji viz Samostatná příloha 9 Pravidel IV.1.1., Příloha A, str. 272.</t>
        </r>
      </text>
    </comment>
    <comment ref="D12" authorId="0">
      <text>
        <r>
          <rPr>
            <b/>
            <sz val="9"/>
            <rFont val="Tahoma"/>
            <family val="2"/>
          </rPr>
          <t>Max. 100 znaků vč. mezer.</t>
        </r>
      </text>
    </comment>
    <comment ref="D278" authorId="0">
      <text>
        <r>
          <rPr>
            <b/>
            <sz val="9"/>
            <rFont val="Tahoma"/>
            <family val="2"/>
          </rPr>
          <t>Pokud je objekt registrovaná kulturní památka, pak uveďte číslo v registru. Pokud ne, pak uveďte datum uznání objektu za objekt kulturního dědictví a název orgánu, který tak učinil.</t>
        </r>
        <r>
          <rPr>
            <sz val="9"/>
            <rFont val="Tahoma"/>
            <family val="2"/>
          </rPr>
          <t xml:space="preserve">
</t>
        </r>
      </text>
    </comment>
    <comment ref="D339" authorId="0">
      <text>
        <r>
          <rPr>
            <b/>
            <sz val="9"/>
            <rFont val="Tahoma"/>
            <family val="2"/>
          </rPr>
          <t>Uveďte počet a charakteristiku vzdělávacích materiálů (zda budou dostupné v písemné podobě, CD, na internetu - vč. případné internetové adresy)</t>
        </r>
      </text>
    </comment>
    <comment ref="D344" authorId="0">
      <text>
        <r>
          <rPr>
            <b/>
            <sz val="9"/>
            <rFont val="Tahoma"/>
            <family val="2"/>
          </rPr>
          <t>Každá osoba musí být započtena pouze jednou, i pokud absolvuje více akcí s různým zaměřením.</t>
        </r>
      </text>
    </comment>
    <comment ref="D244" authorId="0">
      <text>
        <r>
          <rPr>
            <b/>
            <sz val="9"/>
            <rFont val="Tahoma"/>
            <family val="2"/>
          </rPr>
          <t>Uveďte pro které obce má projekt význam a jaký.</t>
        </r>
        <r>
          <rPr>
            <sz val="9"/>
            <rFont val="Tahoma"/>
            <family val="2"/>
          </rPr>
          <t xml:space="preserve">
</t>
        </r>
      </text>
    </comment>
    <comment ref="D260" authorId="0">
      <text>
        <r>
          <rPr>
            <b/>
            <sz val="9"/>
            <rFont val="Tahoma"/>
            <family val="2"/>
          </rPr>
          <t>Je nutné informovat veřejnost, že projekt obdržel finanční prostředky od EU prostřednictvím MAS. Pro označení místa realizace projektu v průběhu zapůjčí MAS příjemcům dotace informační banner, po ukončení realizace projektu pak bude na místo umístěna informační tabule. Publicita projektu se týká i všech oznámení v tisku a případného vydávání informačních a propagačních materiálů v souvislosti s projektem.</t>
        </r>
      </text>
    </comment>
    <comment ref="D346" authorId="0">
      <text>
        <r>
          <rPr>
            <b/>
            <sz val="9"/>
            <rFont val="Tahoma"/>
            <family val="2"/>
          </rPr>
          <t xml:space="preserve">Popiště vybavení místa realizace projektu (dataprojektory, výpočetní technika, programové vybavení atd.).
</t>
        </r>
      </text>
    </comment>
    <comment ref="D353" authorId="0">
      <text>
        <r>
          <rPr>
            <b/>
            <sz val="9"/>
            <rFont val="Tahoma"/>
            <family val="2"/>
          </rPr>
          <t>Zdůvodněte soulad projektu s obsahem a cílem dané Fiche (viz první strana Fiche).</t>
        </r>
      </text>
    </comment>
    <comment ref="D358" authorId="0">
      <text>
        <r>
          <rPr>
            <b/>
            <sz val="9"/>
            <rFont val="Tahoma"/>
            <family val="2"/>
          </rPr>
          <t>Uveďte cíl hlavního, resp. vedlejšího opatření Programu rozvoje venkova v rámci dané Fiche (viz tabulka na druhé straně Fiche) se kterým je projekt v souladu a zdůvodněte soulad projektu s tímto cílem.</t>
        </r>
      </text>
    </comment>
    <comment ref="D787" authorId="0">
      <text>
        <r>
          <rPr>
            <b/>
            <sz val="9"/>
            <rFont val="Tahoma"/>
            <family val="2"/>
          </rPr>
          <t>Popište z jakých zdrojů bude zajištěn vlastní finanční podíl na realizaci výdajů projektu.</t>
        </r>
      </text>
    </comment>
    <comment ref="D792" authorId="0">
      <text>
        <r>
          <rPr>
            <b/>
            <sz val="9"/>
            <rFont val="Tahoma"/>
            <family val="2"/>
          </rPr>
          <t>Popište jakým způsobem bude zajištěno předfinancování projektu.</t>
        </r>
      </text>
    </comment>
    <comment ref="AL863" authorId="0">
      <text>
        <r>
          <rPr>
            <b/>
            <sz val="9"/>
            <rFont val="Tahoma"/>
            <family val="2"/>
          </rPr>
          <t>Uvede se počet stran (počítá se každá potištěná či popsaná strana).</t>
        </r>
      </text>
    </comment>
    <comment ref="AL929" authorId="0">
      <text>
        <r>
          <rPr>
            <b/>
            <sz val="9"/>
            <rFont val="Tahoma"/>
            <family val="2"/>
          </rPr>
          <t>Uvede se počet stran (počítá se každá potištěná či popsaná strana).</t>
        </r>
      </text>
    </comment>
    <comment ref="AL940" authorId="0">
      <text>
        <r>
          <rPr>
            <b/>
            <sz val="9"/>
            <rFont val="Tahoma"/>
            <family val="2"/>
          </rPr>
          <t>Uvede se počet stran (počítá se každá potištěná či popsaná strana).</t>
        </r>
      </text>
    </comment>
    <comment ref="D306" authorId="0">
      <text>
        <r>
          <rPr>
            <b/>
            <sz val="9"/>
            <rFont val="Tahoma"/>
            <family val="2"/>
          </rPr>
          <t>Uveďte osmimístný kód Harmonizovaného popisu číselného označování zboží/Kombinované nomenklatury - stačí uvést první čtyři čísla.</t>
        </r>
      </text>
    </comment>
    <comment ref="W306" authorId="0">
      <text>
        <r>
          <rPr>
            <b/>
            <sz val="9"/>
            <rFont val="Tahoma"/>
            <family val="2"/>
          </rPr>
          <t>Uveďte osmimístný kód Harmonizovaného popisu číselného označování zboží/Kombinované nomenklatury - stačí uvést první čtyři čísla.</t>
        </r>
      </text>
    </comment>
  </commentList>
</comments>
</file>

<file path=xl/sharedStrings.xml><?xml version="1.0" encoding="utf-8"?>
<sst xmlns="http://schemas.openxmlformats.org/spreadsheetml/2006/main" count="2573" uniqueCount="1106">
  <si>
    <t>Číslo výzvy:</t>
  </si>
  <si>
    <t>Číslo fiche:</t>
  </si>
  <si>
    <t>Měsíce</t>
  </si>
  <si>
    <t>PČ</t>
  </si>
  <si>
    <t xml:space="preserve">Měsíce </t>
  </si>
  <si>
    <t>Evidenční číslo projektu:</t>
  </si>
  <si>
    <t>OSNOVA PROJEKTU</t>
  </si>
  <si>
    <t>1. Identifikační údaje žádosti</t>
  </si>
  <si>
    <t>1.1. Název projektu</t>
  </si>
  <si>
    <t>1.2. Místní akční skupina (MAS)</t>
  </si>
  <si>
    <t>Název projektu:</t>
  </si>
  <si>
    <t>Název MAS:</t>
  </si>
  <si>
    <t>Český Západ - Místní partnerství</t>
  </si>
  <si>
    <t>07/002/41100/232/000078</t>
  </si>
  <si>
    <t>Registrační číslo MAS:</t>
  </si>
  <si>
    <t>Strategický plán LEADER:</t>
  </si>
  <si>
    <t>Sudety - místo k setkávání</t>
  </si>
  <si>
    <t>1.3. Oblast podpory (Fiche)</t>
  </si>
  <si>
    <t>Číslo</t>
  </si>
  <si>
    <t>Název Fiche</t>
  </si>
  <si>
    <t>1. Zachování a zhodnocení historického dědictví regionu Český Západ</t>
  </si>
  <si>
    <t>2. Obnova a kultivace veřejných prostranství jako míst k setkávání</t>
  </si>
  <si>
    <t>3. Veřejné budovy a hřiště jako místa k setkávání</t>
  </si>
  <si>
    <t>4. Zařízení pro zdravý životní styl jako formu poznávání krajiny</t>
  </si>
  <si>
    <t>5. Infrastruktura pro služby v oblasti cestovního ruchu ve vazbě na podnikatelské subjekty</t>
  </si>
  <si>
    <t>6. Infrastruktura pro služby v oblasti cestovního ruchu ve vazbě na veřejné subjekty</t>
  </si>
  <si>
    <t>7. Diverzifikace činnosti zemědělských subjektů</t>
  </si>
  <si>
    <t>8. Podpora rozvoje drobného podnikání</t>
  </si>
  <si>
    <t>9. Podpora vzdělávání a informovanosti v regionu Český Západ</t>
  </si>
  <si>
    <t>Číslo a název Fiche:</t>
  </si>
  <si>
    <t>Hlavní opatření:</t>
  </si>
  <si>
    <t>Vedlejší opatření 1:</t>
  </si>
  <si>
    <t>Vedlejší opatření 2:</t>
  </si>
  <si>
    <t>V2</t>
  </si>
  <si>
    <t>V1</t>
  </si>
  <si>
    <t>H</t>
  </si>
  <si>
    <t>I.1.1.1.</t>
  </si>
  <si>
    <t>I.1.1.1. Modernizace zemědělských podniků</t>
  </si>
  <si>
    <t>a) Investice do budov, staveb a technologií pro živočišnou výrobu</t>
  </si>
  <si>
    <t>b) Investice do budov, staveb a technologií pro rostlinnou výrobu</t>
  </si>
  <si>
    <t>I.1.1.2. Spolupráce při vývoji nových produktů, postupů a technologií (resp. inovací) v zemědělství</t>
  </si>
  <si>
    <t>I.1.2.1. Lesnická technika</t>
  </si>
  <si>
    <t>a) Pořízení strojů</t>
  </si>
  <si>
    <t>I.1.2.2. Technické vybavení provozoven</t>
  </si>
  <si>
    <t>a) Technické vybavení provozoven</t>
  </si>
  <si>
    <t>I.1.2.3. Lesnická infrastruktura</t>
  </si>
  <si>
    <t>a) Výstavba, modernizace, rekonstrukce a celkové opravy lesních cest nad 2 m šíře, včetně souvisejících objektů</t>
  </si>
  <si>
    <t>b) Výstavba, modernizace, rekonstrukce a celkové opravy zařízení upravujících vodní režim v lesích, včetně souvisejících objektů</t>
  </si>
  <si>
    <t>c) Výstavba, modernizace, rekonstrukce a celkové opravy ostatních infrastrukturních objektů a zařízení sloužících lesnímu hospodářství</t>
  </si>
  <si>
    <t>I.1.3.1. Přidávání hodnoty zemědělským a potravinářským produktům</t>
  </si>
  <si>
    <t>I.1.3.2. Spolupráce při vývoji nových produktů, postupů a technologií (resp. inovací) v potravinářství</t>
  </si>
  <si>
    <t>I.1.4. Pozemkové úpravy</t>
  </si>
  <si>
    <t>d) Realizace plánů společných zařízení pozemkových úprav dle zákona č. 139/2002 Sb.</t>
  </si>
  <si>
    <t>I.3.1. Další odborné vzdělávání a informační činnost</t>
  </si>
  <si>
    <t>II.2.4.1. Obnova lesního potenciálu po kalamitách a zavádění preventivních opatření</t>
  </si>
  <si>
    <t>a) Obnova lesního potenciálu po kalamitách</t>
  </si>
  <si>
    <t>b) Zavádění preventivních opatření v lesích</t>
  </si>
  <si>
    <t>II.2.4.2. Neproduktivní investice v lesích</t>
  </si>
  <si>
    <t>a) Zvyšování společenské hodnoty lesů</t>
  </si>
  <si>
    <t>III.1.1. Diverzifikace činností nezemědělské povahy</t>
  </si>
  <si>
    <t>a) Diverzifikace činností nezemědělské povahy</t>
  </si>
  <si>
    <t>b) Výstavba a modernizace bioplynové stanice</t>
  </si>
  <si>
    <t>c) Výstavba a modernizace kotelen a výtopen na biomasu včetně kombinované výroby tepla a elektřiny</t>
  </si>
  <si>
    <t>d) výstavba a modernizace zařízení na výrobu tvarovaných biopaliv</t>
  </si>
  <si>
    <t>III.1.2. Podpora zakládání podniků a jejich rozvoje</t>
  </si>
  <si>
    <t>a) Zakládání a rozvoj mikropodniku</t>
  </si>
  <si>
    <t>d) Výstavba a modernizace zařízení na výrobu tvarovaných biopaliv</t>
  </si>
  <si>
    <t>III.1.3. Podpora cestovního ruchu</t>
  </si>
  <si>
    <t>a) Budování pěších tras, vinařských stezek a hippostezek</t>
  </si>
  <si>
    <t>b) Malokapacitní ubytovací a stravovací zařízení, volný čas</t>
  </si>
  <si>
    <t>III.2.1.1. Obnova a rozvoj vesnic</t>
  </si>
  <si>
    <t>a) Zlepšení dopravní a technické infrastruktury a vzhledu obcí</t>
  </si>
  <si>
    <t>b) Veřejné vodovody, kanalizace a ČOV</t>
  </si>
  <si>
    <t>c) Územní plán</t>
  </si>
  <si>
    <t>III.2.1.2. Občanské vybavení a sluţby</t>
  </si>
  <si>
    <t>a) Občanské vybavení a služby</t>
  </si>
  <si>
    <t>b) Integrovaná informační a školící centra s využitím ICT</t>
  </si>
  <si>
    <t>c) Zázemí pro společenské, kulturní, spolkové a církevní aktivity</t>
  </si>
  <si>
    <t>III.2.2. Ochrana a rozvoj kulturního dědictví venkova</t>
  </si>
  <si>
    <t>a) Studie a programy obnovy, využití a regenerace kulturního dědictví venkova</t>
  </si>
  <si>
    <t>b) Obnova a zhodnocování kulturního dědictví venkova</t>
  </si>
  <si>
    <t>c) Stálé výstavní expozice a muzea</t>
  </si>
  <si>
    <t>III.3.1. Vzdělávání a informace</t>
  </si>
  <si>
    <t>X</t>
  </si>
  <si>
    <t>op</t>
  </si>
  <si>
    <t>a</t>
  </si>
  <si>
    <t>b</t>
  </si>
  <si>
    <t>c</t>
  </si>
  <si>
    <t>d</t>
  </si>
  <si>
    <t xml:space="preserve"> </t>
  </si>
  <si>
    <t>aH</t>
  </si>
  <si>
    <t>bH</t>
  </si>
  <si>
    <t>cH</t>
  </si>
  <si>
    <t>dH</t>
  </si>
  <si>
    <t>aV1</t>
  </si>
  <si>
    <t>bV1</t>
  </si>
  <si>
    <t>cV1</t>
  </si>
  <si>
    <t>dV1</t>
  </si>
  <si>
    <t>aV2</t>
  </si>
  <si>
    <t>bV2</t>
  </si>
  <si>
    <t>cV2</t>
  </si>
  <si>
    <t>dV2</t>
  </si>
  <si>
    <t>A</t>
  </si>
  <si>
    <t>B</t>
  </si>
  <si>
    <t>C</t>
  </si>
  <si>
    <t>Č</t>
  </si>
  <si>
    <t>Fiche</t>
  </si>
  <si>
    <t>obec dle zák. č. 128/2000 Sb., o obcích</t>
  </si>
  <si>
    <t>svazek obcí dle zák. č. 128/2000 Sb. o obcích</t>
  </si>
  <si>
    <t>občanské sdružení dle zák. č. 83/1990 Sb., o sdružování občanů</t>
  </si>
  <si>
    <t>obecně prospěšná společnost dle zák. č. 248/1995 Sb., o o.p.s.</t>
  </si>
  <si>
    <t xml:space="preserve">nadace dle zák. č. 227/1997 Sb., o nadacích a nadačních fondech </t>
  </si>
  <si>
    <t>církev nebo její organizace dle zák. č. 3/2002 Sb., o církvích</t>
  </si>
  <si>
    <t>zájmové sdružení právnických osob dle §20f a následujících zákona č. 40/1964 Sb., občanský zákoník</t>
  </si>
  <si>
    <t>zemědělský podnikatel dle zák. č. 252/1997 Sb., o zemědělství</t>
  </si>
  <si>
    <t>nezemědělský podnikatel s historií do 2 let v cestovním ruchu</t>
  </si>
  <si>
    <t>nezemědělský podnikatel</t>
  </si>
  <si>
    <t>Typ</t>
  </si>
  <si>
    <t>právnická osoba</t>
  </si>
  <si>
    <t>fyzická osoba</t>
  </si>
  <si>
    <t>mikropodnik (do 10 zaměstnanců, roční obrat pod 2 mil. EUR)</t>
  </si>
  <si>
    <t>malý podnik (do 50 zaměstnanců, roční obrat pod 10 mil. EUR)</t>
  </si>
  <si>
    <t>střední podnik (do 250 zaměstnanců, roční obrat pod 50 mil. EUR)</t>
  </si>
  <si>
    <t>velký podnik (nad 250 zam. nebo roční obrat nad 50 mil. EUR)</t>
  </si>
  <si>
    <t>2.1. Žadatel</t>
  </si>
  <si>
    <t>Adresa/sídlo:</t>
  </si>
  <si>
    <r>
      <t>IČ</t>
    </r>
    <r>
      <rPr>
        <b/>
        <sz val="10"/>
        <color indexed="8"/>
        <rFont val="Arial"/>
        <family val="2"/>
      </rPr>
      <t>:</t>
    </r>
  </si>
  <si>
    <t>Typ subjektu:</t>
  </si>
  <si>
    <t>Právní forma:</t>
  </si>
  <si>
    <t>Velikost podniku:</t>
  </si>
  <si>
    <t>Přehled činnosti:</t>
  </si>
  <si>
    <t>2.2. Zpracovatel projektu</t>
  </si>
  <si>
    <t>2. Žadatel a zpracovatel</t>
  </si>
  <si>
    <t>Kontaktní osoba:</t>
  </si>
  <si>
    <t>Název/jméno:</t>
  </si>
  <si>
    <t>Tel:</t>
  </si>
  <si>
    <t>E-mail:</t>
  </si>
  <si>
    <t>-</t>
  </si>
  <si>
    <t>3. Popis projektu</t>
  </si>
  <si>
    <t>3.1. Zdůvodnění projektu</t>
  </si>
  <si>
    <t>Předchozí aktivity:</t>
  </si>
  <si>
    <t>Výchozí stav :</t>
  </si>
  <si>
    <t>Návrh řešení:</t>
  </si>
  <si>
    <t>Očekávaný stav:</t>
  </si>
  <si>
    <t>Navazující aktivity:</t>
  </si>
  <si>
    <t>Soulad s cíli PRV:</t>
  </si>
  <si>
    <t>Soulad s Fichí:</t>
  </si>
  <si>
    <t>Plátce DPH:</t>
  </si>
  <si>
    <t>ANO</t>
  </si>
  <si>
    <t>NE</t>
  </si>
  <si>
    <t>Cílová skupina:</t>
  </si>
  <si>
    <t>Zapojení veřejnosti a spolupráce s partnery:</t>
  </si>
  <si>
    <t>Využití místních zdrojů:</t>
  </si>
  <si>
    <t>Doprovodné aktivity:</t>
  </si>
  <si>
    <t>Inovační prvky:</t>
  </si>
  <si>
    <t>Význam pro obce:</t>
  </si>
  <si>
    <t>3.2. Realizace projektu</t>
  </si>
  <si>
    <t>Časový plán</t>
  </si>
  <si>
    <t>od</t>
  </si>
  <si>
    <t>do</t>
  </si>
  <si>
    <t>Popis činnosti</t>
  </si>
  <si>
    <t>Aktivita (název)</t>
  </si>
  <si>
    <t>tj.</t>
  </si>
  <si>
    <t>měsíců</t>
  </si>
  <si>
    <t>Fáze projektu</t>
  </si>
  <si>
    <t>Časový harmonogram realizace projektu</t>
  </si>
  <si>
    <t>Příprava projektové dokumentace</t>
  </si>
  <si>
    <t>Podání žádosti o dotaci</t>
  </si>
  <si>
    <t>Podání Žádosti o proplacení</t>
  </si>
  <si>
    <t>Místo realizace 1:</t>
  </si>
  <si>
    <t>Ulice:</t>
  </si>
  <si>
    <t>Č.p./Č.o.:</t>
  </si>
  <si>
    <t>Obec:</t>
  </si>
  <si>
    <t>Okrouhlé Hradiště</t>
  </si>
  <si>
    <t>Místní část:</t>
  </si>
  <si>
    <t>okres</t>
  </si>
  <si>
    <t>PSČ:</t>
  </si>
  <si>
    <t>Katastrální území:</t>
  </si>
  <si>
    <t>ORP:</t>
  </si>
  <si>
    <t>Okres (NUTS IV):</t>
  </si>
  <si>
    <t>Kraj (NUTS III):</t>
  </si>
  <si>
    <t>Region (NUTS II):</t>
  </si>
  <si>
    <t>Parcelní číslo/čísla:</t>
  </si>
  <si>
    <t>Benešovice</t>
  </si>
  <si>
    <t>Bezdružice</t>
  </si>
  <si>
    <t>Blažim</t>
  </si>
  <si>
    <t>Cebiv</t>
  </si>
  <si>
    <t>Černošín</t>
  </si>
  <si>
    <t>Čerňovice</t>
  </si>
  <si>
    <t>Erpužice</t>
  </si>
  <si>
    <t>Hněvnice</t>
  </si>
  <si>
    <t>Horní Kozolupy</t>
  </si>
  <si>
    <t>Chodová Planá</t>
  </si>
  <si>
    <t>Kladruby</t>
  </si>
  <si>
    <t>Kokašice</t>
  </si>
  <si>
    <t>Konstantinovy Lázně</t>
  </si>
  <si>
    <t>Kostelec</t>
  </si>
  <si>
    <t>Křelovice</t>
  </si>
  <si>
    <t>Kšice</t>
  </si>
  <si>
    <t>Lestkov</t>
  </si>
  <si>
    <t>Líšťany</t>
  </si>
  <si>
    <t>Olbramov</t>
  </si>
  <si>
    <t>Ostrov u Bezdružic</t>
  </si>
  <si>
    <t>Ošelín</t>
  </si>
  <si>
    <t>Pernarec</t>
  </si>
  <si>
    <t>Planá</t>
  </si>
  <si>
    <t>Plešnice</t>
  </si>
  <si>
    <t>Pňovany</t>
  </si>
  <si>
    <t>Skapce</t>
  </si>
  <si>
    <t>Stříbro</t>
  </si>
  <si>
    <t>Sulislav</t>
  </si>
  <si>
    <t>Svojšín</t>
  </si>
  <si>
    <t>Sytno</t>
  </si>
  <si>
    <t>Trpísty</t>
  </si>
  <si>
    <t>Újezd nade Mží</t>
  </si>
  <si>
    <t>Úlice</t>
  </si>
  <si>
    <t>Únehle</t>
  </si>
  <si>
    <t>Vranov</t>
  </si>
  <si>
    <t>Záchlumí</t>
  </si>
  <si>
    <t>Zhoř</t>
  </si>
  <si>
    <t>obce</t>
  </si>
  <si>
    <t>místní části</t>
  </si>
  <si>
    <t>katastry</t>
  </si>
  <si>
    <t>Bezemín</t>
  </si>
  <si>
    <t>Blahousty</t>
  </si>
  <si>
    <t>Boněnov</t>
  </si>
  <si>
    <t>Boudy</t>
  </si>
  <si>
    <t>Brod u Stříbra</t>
  </si>
  <si>
    <t>Břetislav</t>
  </si>
  <si>
    <t>Březí</t>
  </si>
  <si>
    <t>Butov</t>
  </si>
  <si>
    <t>Čeliv</t>
  </si>
  <si>
    <t>Dlouhé Hradiště</t>
  </si>
  <si>
    <t>Dolany</t>
  </si>
  <si>
    <t>Dolní Kramolín</t>
  </si>
  <si>
    <t>Dolní Plezom</t>
  </si>
  <si>
    <t>Dolní Polžice</t>
  </si>
  <si>
    <t>Dolní Víska</t>
  </si>
  <si>
    <t>Domaslav</t>
  </si>
  <si>
    <t>Domaslavičky</t>
  </si>
  <si>
    <t>Hanov</t>
  </si>
  <si>
    <t>Holubín</t>
  </si>
  <si>
    <t>Holyně</t>
  </si>
  <si>
    <t>Horní Plezom</t>
  </si>
  <si>
    <t>Horní Polžice</t>
  </si>
  <si>
    <t>Hostíčkov</t>
  </si>
  <si>
    <t>Hracholusky</t>
  </si>
  <si>
    <t>Hunčice</t>
  </si>
  <si>
    <t>Chotěšovičky</t>
  </si>
  <si>
    <t>Jezerce</t>
  </si>
  <si>
    <t>Jezná</t>
  </si>
  <si>
    <t>Kamýk</t>
  </si>
  <si>
    <t>Kníje</t>
  </si>
  <si>
    <t>Kohoutov</t>
  </si>
  <si>
    <t>Kořen</t>
  </si>
  <si>
    <t>Košetice</t>
  </si>
  <si>
    <t>Krasíkov</t>
  </si>
  <si>
    <t>Krásné Údolí</t>
  </si>
  <si>
    <t>Krsov</t>
  </si>
  <si>
    <t>Krtín</t>
  </si>
  <si>
    <t>Krukanice</t>
  </si>
  <si>
    <t>Křínov</t>
  </si>
  <si>
    <t>Křivce</t>
  </si>
  <si>
    <t>Kříženec</t>
  </si>
  <si>
    <t>Láz</t>
  </si>
  <si>
    <t>Lažany</t>
  </si>
  <si>
    <t>Lhota</t>
  </si>
  <si>
    <t>Lhota u Stříbra</t>
  </si>
  <si>
    <t>Lipno</t>
  </si>
  <si>
    <t>Lobzy</t>
  </si>
  <si>
    <t>Lom u Stříbra</t>
  </si>
  <si>
    <t>Lomnička</t>
  </si>
  <si>
    <t>Lomy</t>
  </si>
  <si>
    <t>Lšelín</t>
  </si>
  <si>
    <t>Luhov</t>
  </si>
  <si>
    <t>Málkovice</t>
  </si>
  <si>
    <t>Malovice</t>
  </si>
  <si>
    <t>Michalovy Hory</t>
  </si>
  <si>
    <t>Milevo</t>
  </si>
  <si>
    <t>Milíkov</t>
  </si>
  <si>
    <t>Mydlovary</t>
  </si>
  <si>
    <t>Náklov</t>
  </si>
  <si>
    <t>Nedražice</t>
  </si>
  <si>
    <t>Něšov</t>
  </si>
  <si>
    <t>Nová Jezná</t>
  </si>
  <si>
    <t>Nová Ves</t>
  </si>
  <si>
    <t>Nynkov</t>
  </si>
  <si>
    <t>Očín</t>
  </si>
  <si>
    <t>Ostrov u Stříbra</t>
  </si>
  <si>
    <t>Ostrovce</t>
  </si>
  <si>
    <t>Otín</t>
  </si>
  <si>
    <t>Otročín</t>
  </si>
  <si>
    <t>Pačín</t>
  </si>
  <si>
    <t>Pakoslav</t>
  </si>
  <si>
    <t>Pavlovice</t>
  </si>
  <si>
    <t>Písek</t>
  </si>
  <si>
    <t>Pístov</t>
  </si>
  <si>
    <t>Pláň</t>
  </si>
  <si>
    <t>Poloučany</t>
  </si>
  <si>
    <t>Popov</t>
  </si>
  <si>
    <t>Potín</t>
  </si>
  <si>
    <t>Pozorka</t>
  </si>
  <si>
    <t>Pytlov</t>
  </si>
  <si>
    <t>Rozněvice</t>
  </si>
  <si>
    <t>Řebří</t>
  </si>
  <si>
    <t>Řešín</t>
  </si>
  <si>
    <t>Skupeč</t>
  </si>
  <si>
    <t>Slavice</t>
  </si>
  <si>
    <t>Stan</t>
  </si>
  <si>
    <t>Strahov</t>
  </si>
  <si>
    <t>Svahy</t>
  </si>
  <si>
    <t>Svinná</t>
  </si>
  <si>
    <t>Sviňomazy</t>
  </si>
  <si>
    <t>Šipín</t>
  </si>
  <si>
    <t>Těchlovice</t>
  </si>
  <si>
    <t>Těchoděly</t>
  </si>
  <si>
    <t>Třebel</t>
  </si>
  <si>
    <t>Třebobuz</t>
  </si>
  <si>
    <t>Tuněchody</t>
  </si>
  <si>
    <t>Týnec</t>
  </si>
  <si>
    <t>Víchov</t>
  </si>
  <si>
    <t>Vížka</t>
  </si>
  <si>
    <t>Vrbice u Bezdružic</t>
  </si>
  <si>
    <t>Vrbice u Stříbra</t>
  </si>
  <si>
    <t>Vrhaveč</t>
  </si>
  <si>
    <t>Vysoké Jamné</t>
  </si>
  <si>
    <t>Vysoké Sedliště</t>
  </si>
  <si>
    <t>Výškov</t>
  </si>
  <si>
    <t>Výškovice</t>
  </si>
  <si>
    <t>Zádub</t>
  </si>
  <si>
    <t>Záhoří</t>
  </si>
  <si>
    <t>Zálezly</t>
  </si>
  <si>
    <t>Zhořec</t>
  </si>
  <si>
    <t>Zliv</t>
  </si>
  <si>
    <t>Blažim u Bezdružic</t>
  </si>
  <si>
    <t>Březí u Pernarce</t>
  </si>
  <si>
    <t>Dolany u Stříbra</t>
  </si>
  <si>
    <t>Hanov u Lestkova</t>
  </si>
  <si>
    <t>Holyně u Svojšína</t>
  </si>
  <si>
    <t>Hracholusky nade Mží</t>
  </si>
  <si>
    <t>Kladruby u Stříbra</t>
  </si>
  <si>
    <t>Kohoutov u Bezdružic</t>
  </si>
  <si>
    <t>Kostelec u Stříbra</t>
  </si>
  <si>
    <t>Košetice u Hunčic</t>
  </si>
  <si>
    <t>Krásné Údolí u Černošína</t>
  </si>
  <si>
    <t>Křelovice u Pernarce</t>
  </si>
  <si>
    <t>Láz u Kladrub</t>
  </si>
  <si>
    <t>Lažany u Černošína</t>
  </si>
  <si>
    <t>Lipno u Hunčic</t>
  </si>
  <si>
    <t>Lobzy u Ošelína</t>
  </si>
  <si>
    <t>Lomy u Domaslavi</t>
  </si>
  <si>
    <t>Luhov u Líšťan</t>
  </si>
  <si>
    <t>Málkovice u Pernarce</t>
  </si>
  <si>
    <t>Malovice u Erpužic</t>
  </si>
  <si>
    <t>Milíkov u Stříbra</t>
  </si>
  <si>
    <t>Nová Ves u Bezdružic</t>
  </si>
  <si>
    <t>Otín u Plané</t>
  </si>
  <si>
    <t>Otročín u Stříbra</t>
  </si>
  <si>
    <t>Pavlovice nad Mží</t>
  </si>
  <si>
    <t>Planá u Mariánských Lázní</t>
  </si>
  <si>
    <t>Polžice u Bezdružic</t>
  </si>
  <si>
    <t>Popov u Stříbra</t>
  </si>
  <si>
    <t>Pozorka u Kladrub</t>
  </si>
  <si>
    <t>Slavice u Horních Kozolup</t>
  </si>
  <si>
    <t>Stan u Lestkova</t>
  </si>
  <si>
    <t>Svinná u Stříbra</t>
  </si>
  <si>
    <t>Těchlovice u Stříbra</t>
  </si>
  <si>
    <t>Tuněchody u Stříbra</t>
  </si>
  <si>
    <t>Týnec u Plané</t>
  </si>
  <si>
    <t>Vranov u Stříbra</t>
  </si>
  <si>
    <t>Výškov u Chodové Plané</t>
  </si>
  <si>
    <t>Výškovice u Michalových Hor</t>
  </si>
  <si>
    <t>Zádub u Olbramova</t>
  </si>
  <si>
    <t>Záhoří u Černošína</t>
  </si>
  <si>
    <t>Záchlumí u Stříbra</t>
  </si>
  <si>
    <t>Zhoř u Stříbra</t>
  </si>
  <si>
    <t>Zhořec u Bezdružic</t>
  </si>
  <si>
    <t>Zliv nad Mží</t>
  </si>
  <si>
    <t>ORP</t>
  </si>
  <si>
    <t>Plzeň - sever</t>
  </si>
  <si>
    <t>Tachov</t>
  </si>
  <si>
    <t>Nýřany</t>
  </si>
  <si>
    <t>Plzeňský</t>
  </si>
  <si>
    <t>Jihozápad</t>
  </si>
  <si>
    <t>Místo realizace 2:</t>
  </si>
  <si>
    <t>Místo realizace 3:</t>
  </si>
  <si>
    <t>Místo realizace 4:</t>
  </si>
  <si>
    <t>Místo realizace 5:</t>
  </si>
  <si>
    <t>3.2.2. Místo realizace projektu</t>
  </si>
  <si>
    <t>Popis prováděných prací:</t>
  </si>
  <si>
    <t>Období realizace:</t>
  </si>
  <si>
    <t>hodnota</t>
  </si>
  <si>
    <t>jednotka</t>
  </si>
  <si>
    <t>Konkrétní činnosti prováděné formou věcného plnění</t>
  </si>
  <si>
    <t>jednotky</t>
  </si>
  <si>
    <t>m</t>
  </si>
  <si>
    <t>km</t>
  </si>
  <si>
    <t>hod.</t>
  </si>
  <si>
    <t>kus</t>
  </si>
  <si>
    <t>bm</t>
  </si>
  <si>
    <t>3.3. Technické řešení projektu</t>
  </si>
  <si>
    <t>Technické řešení:</t>
  </si>
  <si>
    <t>3.4. Výsledky projektu</t>
  </si>
  <si>
    <t>Výsledky/výstupy:</t>
  </si>
  <si>
    <t>Budoucí využití:</t>
  </si>
  <si>
    <t>Úvazek</t>
  </si>
  <si>
    <t>Osob</t>
  </si>
  <si>
    <t>Nástup</t>
  </si>
  <si>
    <t>3.5. Plnění monitorovacích indikátorů MAS</t>
  </si>
  <si>
    <t>7.1. Počet zrekonstruovaných, vybavených či přestavěných zemědělských budov či provozoven, které budou sloužit k nezemědělským aktivitám (ks)</t>
  </si>
  <si>
    <t>monitorovací kritéria</t>
  </si>
  <si>
    <t>1.1. Počet obnovených (zrestaurovaných) historicky cenných objektů či území (ks)</t>
  </si>
  <si>
    <t>1.2. Počet realizovaných regionálních muzeí a expozic (ks)</t>
  </si>
  <si>
    <t>1.3. Počet zpracovaných studií k dokumentaci historického a kulturního dědictví regionu (ks)</t>
  </si>
  <si>
    <t>1.4. Počet vydaných publikací a informačních materiálů k historickému a kulturnímu dědictví regionu (ks)</t>
  </si>
  <si>
    <t>2.1. Počet upravených veřejných prostranství (ks)</t>
  </si>
  <si>
    <t>2.2. Počet zpracovaných projektových resp. technických dokumentací či plánů následné péče o veřejná prostranství (ks)</t>
  </si>
  <si>
    <t>2.3. Počet lidí zapojených do plánování veřejných prostranství resp. do realizace jejich obnovy (osob)</t>
  </si>
  <si>
    <t>3.1. Počet opravených (zrekonstruovaných) veřejných budov/prostor/místností (ks)</t>
  </si>
  <si>
    <t>3.2. Počet postavených veřejných budov/prostor/místností (ks)</t>
  </si>
  <si>
    <t>3.3. Počet záměrů rekonstrukce budov, které zahrnují opatření na úsporu energie (ks)</t>
  </si>
  <si>
    <t xml:space="preserve">4.1. Počet vytvořených hippoturistických a naučných stezek (ks) </t>
  </si>
  <si>
    <t>4.2. Počet zrekonstruovaných a opravených hippoturistických a naučných stezek nebo jejich částí (ks)</t>
  </si>
  <si>
    <t>5.1. Počet nově vybudovaných unikátních místních atraktivit (ks)</t>
  </si>
  <si>
    <t>5.2. Počet nově vybudovaných ubytovacích kapacit pro cestovní ruch (ks)</t>
  </si>
  <si>
    <t>6.1. Počet využitých místních atraktivit pro cestovní ruch (ks)</t>
  </si>
  <si>
    <t>6.2. Počet vybudovaných turistických informačních a návštěvnických center (ks)</t>
  </si>
  <si>
    <t>6.3. Počet zpracovaných projektových a technických dokumentací pro rekonstrukci či vybudování unikátních místních atraktivit (ks)</t>
  </si>
  <si>
    <t>6.4. Počet nově vybudovaných místních atraktivit (ks)</t>
  </si>
  <si>
    <t>6.5. Počet nově vybudovaných zařízení poskytujících služby v cestovním ruchu (ks)</t>
  </si>
  <si>
    <t>7.2. Počet zemědělců, kteří diverzifikují svou činnost mimo zemědělství (ks)</t>
  </si>
  <si>
    <t>7.3. Počet uskutečněných konzultací (ks)</t>
  </si>
  <si>
    <t>7.4. Počet zemědělských a potravinářských produktů s přidanou hodnotou (ks)</t>
  </si>
  <si>
    <t>8.1. Počet založených, zrekonstruovaných či vybavených mikropodniků - řemesla, služby (ks)</t>
  </si>
  <si>
    <t>8.2. Počet výroben a prodejen regionálních produktů (ks)</t>
  </si>
  <si>
    <t>8.3. Počet zpracovaných projektových a technických dokumentací (ks)</t>
  </si>
  <si>
    <t>8.4. Počet vzniklých marketingových a ochranných známek, průmyslových vzorů, zpracovaných marketingových studií (ks)</t>
  </si>
  <si>
    <t>8.5. Počet zrealizovaných seminářů a konzultací (akce)</t>
  </si>
  <si>
    <t>8.6. Počet vyškolených osob z cílové skupiny (osob)</t>
  </si>
  <si>
    <t>9.1. Počet zrealizovaných seminářů a konzultací (akce)</t>
  </si>
  <si>
    <t>9.2. Počet vyškolených osob z cílové skupiny (osob)</t>
  </si>
  <si>
    <t>F</t>
  </si>
  <si>
    <t>č</t>
  </si>
  <si>
    <t>kriterium</t>
  </si>
  <si>
    <t>Monitorovací indikátory Fiche</t>
  </si>
  <si>
    <t>Monitorovací kritéria Strategického plánu LEADER</t>
  </si>
  <si>
    <t>Projekt na záchranu a zhodnocení kulturního dědictví</t>
  </si>
  <si>
    <t>Projekt zvyšuje kvalitu veřejných budov a prostranství</t>
  </si>
  <si>
    <t>Projekt zkvalitňuje služby v oblasti cestovního ruchu</t>
  </si>
  <si>
    <t>Projekt je realizovaný zemědělským subjektem</t>
  </si>
  <si>
    <t>Projekt je realizovaný nezemědělským podnikatelem</t>
  </si>
  <si>
    <t>Počet akcí pro veřejnost - informačních, vzdělávacích, kulturních apod.</t>
  </si>
  <si>
    <t>akcí</t>
  </si>
  <si>
    <t>4. Rozpočet projektu</t>
  </si>
  <si>
    <r>
      <t xml:space="preserve">3.2.1. Věcné plnění </t>
    </r>
    <r>
      <rPr>
        <sz val="10"/>
        <color indexed="8"/>
        <rFont val="Arial"/>
        <family val="2"/>
      </rPr>
      <t>(vyplňuje se pouze, je-li věcné plnění součástí rozpočtu projektu)</t>
    </r>
  </si>
  <si>
    <r>
      <t>3.4.1. Pracovní místa</t>
    </r>
    <r>
      <rPr>
        <b/>
        <sz val="10"/>
        <color indexed="8"/>
        <rFont val="Arial"/>
        <family val="2"/>
      </rPr>
      <t xml:space="preserve"> </t>
    </r>
    <r>
      <rPr>
        <sz val="10"/>
        <color indexed="8"/>
        <rFont val="Arial"/>
        <family val="2"/>
      </rPr>
      <t>(vyplňuje se pouze, vzniknou-li v rámci projektu nová pracovní místa)</t>
    </r>
  </si>
  <si>
    <t>text</t>
  </si>
  <si>
    <t>kód</t>
  </si>
  <si>
    <t>a)</t>
  </si>
  <si>
    <t>Stáje pro krávy, jalovice, býky</t>
  </si>
  <si>
    <t>Boudy pro telata</t>
  </si>
  <si>
    <t>Plemenní býci v produkci (individuální ustájení)</t>
  </si>
  <si>
    <t>Pastevní areály včetně doprovodných staveb</t>
  </si>
  <si>
    <t>Stáje pro prasnice, dochov selat, výkrm prasat</t>
  </si>
  <si>
    <t>Plemenní kanci</t>
  </si>
  <si>
    <t>Stáje pro ovce a kozy</t>
  </si>
  <si>
    <t>Stáje pro koně</t>
  </si>
  <si>
    <t>Dojírny pro krávy, ovce, kozy</t>
  </si>
  <si>
    <t>Haly pro chov drůbeže</t>
  </si>
  <si>
    <t>Jímky na kejdu</t>
  </si>
  <si>
    <t>Hnojiště</t>
  </si>
  <si>
    <t>Stavby pro skladování krmiv a steliv</t>
  </si>
  <si>
    <t>Ostatní zem. stavby (objekty) jinde neuvedeny</t>
  </si>
  <si>
    <t>Projektová dokumentace</t>
  </si>
  <si>
    <t>Technická dokumentace</t>
  </si>
  <si>
    <t>Nákup nemovitosti</t>
  </si>
  <si>
    <t>b)</t>
  </si>
  <si>
    <t>Sila a horizontální haly pro skladování obilovin a olejnin</t>
  </si>
  <si>
    <t>Sklady pro ovoce a zeleninu</t>
  </si>
  <si>
    <t>Sklady pro chmel</t>
  </si>
  <si>
    <t>Zpracování biomasy a bioplynu</t>
  </si>
  <si>
    <t>Nosné konstrukce trvalých kultur</t>
  </si>
  <si>
    <t>Skleníky, rolníky, kontajnerovny</t>
  </si>
  <si>
    <t>Další zahradnické stavby</t>
  </si>
  <si>
    <t>I.1.1.2.</t>
  </si>
  <si>
    <t>Spolupráce na vývoji a aplikaci nových postupů a technologií v oblasti využití bioplynu pro účely zemědělské výroby</t>
  </si>
  <si>
    <t>Investice do nových zemědělských postupů a technologií v oblasti využití bioplynu pro účely zemědělské výroby</t>
  </si>
  <si>
    <t>I.1.2.1.</t>
  </si>
  <si>
    <t>Speciální lesní traktory, vyvážecí traktory (forwardery), vyvážecí soupravy</t>
  </si>
  <si>
    <t>Univerzální kolové traktory</t>
  </si>
  <si>
    <t>Malotraktory</t>
  </si>
  <si>
    <t>Harvestory, harvestorové uzly; (způsobilé pouze pro velikost lesního majetku o rozloze víc než 250 h</t>
  </si>
  <si>
    <t>Odvozní soupravy; (způsobilé pouze pro velikost lesního majetku o rozloze víc než 250 h</t>
  </si>
  <si>
    <t>Štěpkovače</t>
  </si>
  <si>
    <t>Štípací stroje, krátící stroje</t>
  </si>
  <si>
    <t>Mulčovací frézy, drtiče (dřeva, klestu, dřevního odpadu), shrnovače klestu</t>
  </si>
  <si>
    <t>Příkopové frézy, mulčovače a sekačky pro údržbu příkopů</t>
  </si>
  <si>
    <t>Pluhy a radlice na údržbu cest</t>
  </si>
  <si>
    <t>Pluhy jednoradličné a jednodiskové, frézy jednohalířové a dvouhalířové sloužící pouze pro přípravu půdy před zalesněním</t>
  </si>
  <si>
    <t>Navijáky pro soustřeďování dříví, lanovky</t>
  </si>
  <si>
    <t>Rýhovací zalesňovací stroje, stroje kultivační</t>
  </si>
  <si>
    <t>Stroje školkovací, podřezávače kořenů sazenic, vyorávače sazenic</t>
  </si>
  <si>
    <t>Nakladače (rampovače)</t>
  </si>
  <si>
    <t>Návěsy, přívěsy, valníky, vleky</t>
  </si>
  <si>
    <t>Motorové pily, křovinořezy</t>
  </si>
  <si>
    <t>Ostatní stroje a zařízení pro budování a údržbu lesních cest, stezek a chodníků</t>
  </si>
  <si>
    <t>Ostatní stroje a zařízení pro budování a údržbu meliorací, hrazení bystřin a retenčních nádrží</t>
  </si>
  <si>
    <t>Ostatní stroje a zařízení pro zalesňování, přípravu půdy, odstraňování klestu, ochranu kultur, těžbu, přibližování, odvoz, manipulaci</t>
  </si>
  <si>
    <t>Ostatní stroje a zařízení pro výrobu materiálu pro obnovu lesních porostů a prvotní zpracování dříví, případně dalších produktů lesního hospodářství  (vyjma pilařského zpracování)</t>
  </si>
  <si>
    <t>I.1.2.2.</t>
  </si>
  <si>
    <t>výstavba provozu pro zpracování lesnických produktů</t>
  </si>
  <si>
    <t>rekonstrukce/modernizace provozu pro zpracování lesnických produktů</t>
  </si>
  <si>
    <t>technologie pro zpracování lesnických produktů, včetně nehmotných investic</t>
  </si>
  <si>
    <t>technologie na zpracování a využití biomasy pro energetické a jiné účely, včetně nehmotných investic</t>
  </si>
  <si>
    <t>stroje a zařízení pro dopravu materiálu v areálu provozovny</t>
  </si>
  <si>
    <t>projektová dokumentace</t>
  </si>
  <si>
    <t xml:space="preserve">technická dokumentace </t>
  </si>
  <si>
    <t>nákup stavby/budovy</t>
  </si>
  <si>
    <t xml:space="preserve">nákup pozemku </t>
  </si>
  <si>
    <t>I.1.2.3.</t>
  </si>
  <si>
    <t>výstavba lesních cest včetně souvisejících objektů</t>
  </si>
  <si>
    <t>opravy lesních cest včetně souvisejících objektů</t>
  </si>
  <si>
    <t>výstavba objektů lesotechnických meliorací v lesích</t>
  </si>
  <si>
    <t>opravy objektů lesotechnických meliorací v lesích</t>
  </si>
  <si>
    <t>výstavba retenčních vodních nádrží</t>
  </si>
  <si>
    <t>opravy retenčních vodních nádrží</t>
  </si>
  <si>
    <t>výstavba ostatních zařízení upravujících vodní režim v lesích včetně souvisejících objektů</t>
  </si>
  <si>
    <t>opravy ostatních zařízení upravujících vodní režim v lesích včetně souvisejících objektů</t>
  </si>
  <si>
    <t xml:space="preserve">opatření zaměřená na ochranu půdy </t>
  </si>
  <si>
    <t>výstavba infrastrukturních objektů a zařízení sloužících lesnímu hospodářství</t>
  </si>
  <si>
    <t>opravy infrastrukturních objektů a zařízení sloužících lesnímu hospodářství</t>
  </si>
  <si>
    <t>nákup pozemku</t>
  </si>
  <si>
    <t>I.1.3.1.</t>
  </si>
  <si>
    <t>technologické investice vedoucí ke zlepšení zpracování zemědělských a potravinářských produktů,</t>
  </si>
  <si>
    <t>investice spojené s vývojem a aplikací nových zemědělských a potravinářských produktů, postupů a technologií v zemědělsko-potravinářské výrobě</t>
  </si>
  <si>
    <t>investice spojené se skladováním druhotných surovin vznikajících při zpracování zemědělských a potravinářských produktů (s výjimkou odpadních vo</t>
  </si>
  <si>
    <t>modernizace zařízení na skladování zpracovávaných/zpracovaných surovin a výrobků, včetně expedičních skladů zpracovatele</t>
  </si>
  <si>
    <t>výdaje na projektovou dokumentaci - zpracování projektu dle závazné osnovy, podnikatelský záměr, studie proveditelnosti, marketingová studie, zadávací řízení</t>
  </si>
  <si>
    <t>technická dokumentace - dokumentace ke stavebnímu řízení, odborné posudky ve vztahu k životnímu prostředí, položkový rozpočet</t>
  </si>
  <si>
    <t>výstavba, rekonstrukce a stavební investice do zpracovatelského provozu, včetně nezbytných manipulačních ploch na pozemku žadatele, popř. na pronajatém pozemku,</t>
  </si>
  <si>
    <t>nákup nemovitosti</t>
  </si>
  <si>
    <t>I.1.3.2.</t>
  </si>
  <si>
    <t xml:space="preserve">Spolupráce na vývoji nových technologií zpracování zemědělských produktů a přidávání hodnoty zemědělským a potravinářským produktům </t>
  </si>
  <si>
    <t>Spolupráce na vývoji a výzkumu nových způsobů zvyšování nebo monitorování kvality výrobků</t>
  </si>
  <si>
    <t>Spolupráce na vývoji nových systémů zajištění dohledatelnosti výrobků a včasného upozornění na nebezpečné potraviny</t>
  </si>
  <si>
    <t>Investice do nové technologie potřebné k výrobě nových výrobků vycházejících z inovací projektu – investice musí být ve vlastnictví příjemce dotace</t>
  </si>
  <si>
    <t>Výstavba, rekonstrukce nebo modernizace výrobních prostor, potřebných k výrobě nových výrobků vycházejících z inovací projektu</t>
  </si>
  <si>
    <t>Projektová dokumentace (zpracování projektu dle závazné osnovy, podnikatelský záměr, studie proveditelnosti, marketingová studie, zadávací řízení)</t>
  </si>
  <si>
    <t>Technická dokumentace (dokumentace ke stavebnímu řízení, odborné posudky ve vztahu k životnímu prostředí, položkový rozpočet)</t>
  </si>
  <si>
    <t>I.1.4.</t>
  </si>
  <si>
    <t>vytyčení pozemku pod stavbou a zaměření stavby</t>
  </si>
  <si>
    <t>zemní a stavební práce včetně přesunů hmot</t>
  </si>
  <si>
    <t>stavební materiál</t>
  </si>
  <si>
    <t>nákup, výsadba a zajištění zeleně</t>
  </si>
  <si>
    <t>zařízení staveniště</t>
  </si>
  <si>
    <t>další možné speciální práce a technologie dle technických požadavků realizačního projektu</t>
  </si>
  <si>
    <t>zemní a stavební práce včetně přesunů hmot a stavební materiál</t>
  </si>
  <si>
    <t>I.3.1.</t>
  </si>
  <si>
    <t>Technické zabezpečení</t>
  </si>
  <si>
    <t>Cestovní výdaje</t>
  </si>
  <si>
    <t>Výukové materiály</t>
  </si>
  <si>
    <t xml:space="preserve">Výdaje spojené s činností lektorů a tlumočníků </t>
  </si>
  <si>
    <t>Vlastní realizace akce</t>
  </si>
  <si>
    <t>Občerstvení účastníků</t>
  </si>
  <si>
    <t>Exkurze</t>
  </si>
  <si>
    <t>I.3.4.</t>
  </si>
  <si>
    <t>Poradenská služba</t>
  </si>
  <si>
    <t>II.2.4.1.</t>
  </si>
  <si>
    <t>Aplikace přípravků při kalamitách dle aktuálního Seznamu registrovaných přípravků na ochranu lesa schváleného MZe ČR</t>
  </si>
  <si>
    <t>Ostatní mimořádná opatření při kalamitách způsobených biotickými činiteli i abiotickými vlivy</t>
  </si>
  <si>
    <t xml:space="preserve">Náklady spojené s monitorováním kalamity   </t>
  </si>
  <si>
    <t xml:space="preserve">Odstraňování poškozených lesních porostů ve stáří do 40 let po kalamitách určených k rekonstrukci </t>
  </si>
  <si>
    <t xml:space="preserve"> Příprava ploch po kalamitních těžbách před obnovou (odstranění vývratových koláčů, naorávání, zraňování, terénní úpravy, chemická příprava půdy)</t>
  </si>
  <si>
    <t xml:space="preserve"> Umělá obnova síjí na plochách po kalamitních těžbách </t>
  </si>
  <si>
    <t xml:space="preserve"> Umělá obnova sadbou na plochách po kalamitních těžbách </t>
  </si>
  <si>
    <t xml:space="preserve"> Projektová dokumentace</t>
  </si>
  <si>
    <t xml:space="preserve"> Výstavba objektů hrazení bystřin</t>
  </si>
  <si>
    <t xml:space="preserve"> Opravy objektů hrazení bystřin</t>
  </si>
  <si>
    <t xml:space="preserve"> Hrazení a stabilizace strží</t>
  </si>
  <si>
    <t xml:space="preserve"> Preventivní protipovodňová opatření na drobných vodních tocích a v jejich povodích - zkapacitnění koryta vodního toku, stabilizace koryta, zabezpečení břehů</t>
  </si>
  <si>
    <t xml:space="preserve"> Protierozní opatření v povodí drobných vodních toků - zábrany sesuvu půdy, sanace erozních rýh</t>
  </si>
  <si>
    <t xml:space="preserve"> Odstraňování škod způsobených povodněmi na drobných vodních tocích a v jejich povodích - sanace břehových nátrží a výmolů, odstranění povodňových nánosů z koryt vodních toků, průtočných nádržích a přilehlých pozemků, odstranění povodňových nánosů v povodí vodních toků, usměrnění koryta vodního toku, oprava poškozených vodních děl (např. hrází)</t>
  </si>
  <si>
    <t>Odstraňování škod způsobených povodněmi na lesních cestách a souvisejících objektech. (Lesní cestu definuje vyhláška  433/2001 Sb., kterou se stanoví technické požadavky pro stavby pro plnění funkcí lesa. Podrobnosti viz Zpravodajství z Programu rozvoje venkova ze dne 6.11.2007 na www.szif.cz.)</t>
  </si>
  <si>
    <t xml:space="preserve">Technická dokumentace </t>
  </si>
  <si>
    <t>II.2.4.2.</t>
  </si>
  <si>
    <t>Opatření k posílení rekreační funkce lesa (značení, výstavba a rekonstrukce stezek pro turisty do šíře 2 metrů, značení cyklostezek, herní a naučné prvky, místně významné přírodní prvky, apod.)</t>
  </si>
  <si>
    <t>Opatření k usměrňování návštěvnosti území (zřizování parkovacích míst, odpočinkových stanovišť, přístřešků, informačních tabulí, apod.)</t>
  </si>
  <si>
    <t>Opatření k zajištění bezpečnosti návštěvníků lesa (výstavba objektů pro zajištění bezpečnosti návštěvníků, např. mostky, lávky, zábradlí, stupně, apod.)</t>
  </si>
  <si>
    <t>Opatření k údržbě lesního prostředí (zařízení k odkládání odpadků apod.)</t>
  </si>
  <si>
    <t>Ostatní opatření přispívající ke zvyšování společenské hodnoty lesů</t>
  </si>
  <si>
    <t>Nákup pozemku</t>
  </si>
  <si>
    <t>III.1.1.</t>
  </si>
  <si>
    <t>Rekonstrukce a modernizace objektu či přestavba na provozovny určené pro nezemědělskou činnost a rozvoj nezemědělské produkce (včetně nezbytného zázemí pro zaměstnance)</t>
  </si>
  <si>
    <t>Nová výstavba objektu k provozování dané činnosti (včetně nezbytného zázemí pro zaměstnance)</t>
  </si>
  <si>
    <t xml:space="preserve">Úprava povrchů v areálu podnikatelské provozovny </t>
  </si>
  <si>
    <t xml:space="preserve">Nákup výrobních zařízení a technologie sloužící k diverzifikaci do nezemědělských činností </t>
  </si>
  <si>
    <t>Montáž a zaškolení obsluhy</t>
  </si>
  <si>
    <t xml:space="preserve">Nákup vybavení dílny nebo provozovny v souvislosti s projektem nebo v souladu s cíli SPL </t>
  </si>
  <si>
    <t>Nákup nezbytné výpočetní techniky v souvislosti s projektem nebo v souladu s cíli SPL</t>
  </si>
  <si>
    <t xml:space="preserve">Projektová dokumentace </t>
  </si>
  <si>
    <t>Nákup staveb v souvislosti s projektem</t>
  </si>
  <si>
    <t>Nákup pozemků v souvislosti s projektem</t>
  </si>
  <si>
    <t xml:space="preserve">Úprava povrchů v areálu bioplynové stanice </t>
  </si>
  <si>
    <t>Skladovací kapacity vstupního materiálu</t>
  </si>
  <si>
    <t>Technologie homogenizace a hygienizace</t>
  </si>
  <si>
    <t>Fermentační technologie včetně fermentoru</t>
  </si>
  <si>
    <t>Plynové hospodářství</t>
  </si>
  <si>
    <t>Kogenerační jednotka s příslušenstvím včetně příslušné provozní budovy</t>
  </si>
  <si>
    <t>Rozvody tepla pro vlastní technologii</t>
  </si>
  <si>
    <t>Rozvody odpadního tepla pro další využití</t>
  </si>
  <si>
    <t>Elektroinstalace a vyvedení výkonu</t>
  </si>
  <si>
    <t>Technologie odsíření</t>
  </si>
  <si>
    <t>Skladovací kapacity výstupu kapalné a pevné frakce digestátu (včetně odvodnění)</t>
  </si>
  <si>
    <t xml:space="preserve">Nákup staveb v souvislosti s projektem </t>
  </si>
  <si>
    <t>Technologie čištění bioplynu za účelem použití pro pohon motorových vozide</t>
  </si>
  <si>
    <t>Veřejná plnící stanice</t>
  </si>
  <si>
    <t>c)</t>
  </si>
  <si>
    <t xml:space="preserve">Rekonstrukce a modernizace či přestavba stávajícího objektu na kotelny a výtopny na biomasu </t>
  </si>
  <si>
    <t xml:space="preserve">Nová výstavba objektu kotelny a výtopny na biomasu </t>
  </si>
  <si>
    <t>Sklad paliva</t>
  </si>
  <si>
    <t>Doprava paliva do kotle</t>
  </si>
  <si>
    <t>Kotel (kotle) s příslušenstvím</t>
  </si>
  <si>
    <t>Odprášení kotle – čištění spalin</t>
  </si>
  <si>
    <t>Zařízení na výrobu elektřiny</t>
  </si>
  <si>
    <t xml:space="preserve">Vyvedení výkonu, elektroinstalace </t>
  </si>
  <si>
    <t>Rozvody tepla</t>
  </si>
  <si>
    <t>Řízení provozu</t>
  </si>
  <si>
    <t>Úprava povrchů v areálu zařízení</t>
  </si>
  <si>
    <t>d)</t>
  </si>
  <si>
    <t xml:space="preserve">Rekonstrukce a modernizace či přestavba stávajícího objektu na zařízení na výrobu tvarovaných biopaliv </t>
  </si>
  <si>
    <t xml:space="preserve">Nová výstavba objektu zařízení na výrobu tvarovaných biopaliv </t>
  </si>
  <si>
    <t xml:space="preserve">Úprava povrchů v areálu zařízení </t>
  </si>
  <si>
    <t>Technologie skladu, příjmu, dopravy a třídění biomasy</t>
  </si>
  <si>
    <t>Technologie dezintegrace biomasy</t>
  </si>
  <si>
    <t>Technologie sušení biomasy</t>
  </si>
  <si>
    <t>Technologie mixování a úpravy biomasy</t>
  </si>
  <si>
    <t>Technologie lisování</t>
  </si>
  <si>
    <t>Technologie úpravy a expedice produktu</t>
  </si>
  <si>
    <t>Elektroinstalace</t>
  </si>
  <si>
    <t>III.1.2.</t>
  </si>
  <si>
    <t>Rekonstrukce a modernizace objektu či přestavba objektu na provozovny určené pro zakládání a rozvoj existujících mikropodniků (rozšíření, přestavba, inovace) včetně nezbytného zázemí pro zaměstnance</t>
  </si>
  <si>
    <t>Nová výstavba budov a ploch pro zakládání a rozvoj existujících mikropodniků (včetně nezbytného zázemí pro zaměstnance)</t>
  </si>
  <si>
    <t>Nákup strojů, výrobních zařízení a technologie sloužící k zakládání a rozvoji mikropodniků</t>
  </si>
  <si>
    <t>Nákup vybavení provozovny v souvislosti s projektem nebo v souladu s cíli SPL</t>
  </si>
  <si>
    <t xml:space="preserve">Úprava povrchů v areálu bioplynové stanice </t>
  </si>
  <si>
    <t>Kogenerační jednotka s příslušenstvím včetně příslušné provozní budovy</t>
  </si>
  <si>
    <t>b-d)</t>
  </si>
  <si>
    <t>Technologie čištění bioplynu za účelem použití pro pohon motorových vozidel</t>
  </si>
  <si>
    <t>Kotel (kotle) s příslušenstvím</t>
  </si>
  <si>
    <t>Rekonstrukce a modernizace či přestavba stávajícího objektu na zařízení na výrobu tvarovaných biopaliv</t>
  </si>
  <si>
    <t xml:space="preserve">Úprava povrchů v areálu zařízení </t>
  </si>
  <si>
    <t>III.1.3.</t>
  </si>
  <si>
    <t xml:space="preserve">Tvorba pěších a lyžařských stezek, hippostezek, vinařských stezek a dalších tématických stezek </t>
  </si>
  <si>
    <t>nákup  a výsadba doprovodné zeleně související s projektem</t>
  </si>
  <si>
    <t xml:space="preserve">nákup pozemků v souvislosti s projektem </t>
  </si>
  <si>
    <t xml:space="preserve">projektová dokumentace </t>
  </si>
  <si>
    <t xml:space="preserve">náklady na stavbu malokapacitního ubytovacího či stravovacího zařízení, náklady na modernizaci, rekonstrukci či přestavbu malokapacitního ubytovacího či stravovacího zařízení </t>
  </si>
  <si>
    <t xml:space="preserve">náklady na stavbu půjčovny sportovních potřeb, náklady na modernizaci, rekonstrukci či přestavbu půjčovny sportovních potřeb </t>
  </si>
  <si>
    <t xml:space="preserve">náklady na stavbu sportovních zařízení, náklady na modernizaci, rekonstrukci či přestavbu sportovních zařízení v areálech jak vnitřních tak venkovních </t>
  </si>
  <si>
    <t xml:space="preserve">nákup vybavení  pro malokapacitní ubytovací nebo stravovacího zařízení </t>
  </si>
  <si>
    <t>nákup vybavení a sportovních potřeb pro půjčovny sportovních potřeb a pro sportovní zařízení</t>
  </si>
  <si>
    <t>náklady na výstavbu příjezdové cesty, odstavných stání (parkovací místa, stání pro karavany) a úpravu povrchů včetně oplocení v areálu malokapacitního ubytovacího zařízení</t>
  </si>
  <si>
    <t xml:space="preserve">výstavba požárních nádrží v areálu malokapacitního ubytovacího nebo stravovacího zařízení </t>
  </si>
  <si>
    <t>nákup a výsadba doprovodné zeleně v souvislosti s projektem</t>
  </si>
  <si>
    <t>nákup nezbytné výpočetní techniky v  souvislosti s projektem nebo v souladu s cíli SPL</t>
  </si>
  <si>
    <t xml:space="preserve">nákup staveb v souvislosti s projektem </t>
  </si>
  <si>
    <t>III.2.1.1.</t>
  </si>
  <si>
    <t>stavební výdaje na obnovu místních komunikací III. a IV. třídy včetně vodou propustných, včetně výdajů na přesun hmoty, doprovodné silniční vegetace a dalších součástí a  příslušenství  (všechny konstrukční vrstvy vozovek a krajnic, zpomalovací prahy, propustky, mostky, lávky pro chodce nebo cyklisty, příkopy a jiná povrchová odvodňovací zařízení, dopravní značky a  značení, zábradlí, svodidl</t>
  </si>
  <si>
    <t>stavební výdaje na novou výstavbu místních komunikací III. a IV. třídy, včetně výdajů na přesun hmoty, doprovodné silniční vegetace a dalších součástí a  příslušenství  (např. všechny konstrukční vrstvy vozovek a krajnic,  zpomalovací prahy, propustky, mostky, lávky pro chodce nebo cyklisty, příkopy a jiná povrchová odvodňovací zařízení, dopravní značky a značení, zábradlí, svodidl</t>
  </si>
  <si>
    <t>stavební výdaje na budování a/nebo obnovu sítí technické infrastruktury (vyjma infrastruktury, kterou řeší záměr - energetická vedení, trafostanice, veřejný rozhlas, produktovody)</t>
  </si>
  <si>
    <t>stavební výdaje na obnovu veřejných prostranství obce (náměstí, tržišť, parků), osvětlení, oplocení a venkovního mobiliáře (lavičky, odpadkové koše, stojany na kola, zábradlí) a na obnovu a/nebo výstavbu čekáren na zastávkách hromadné dopravy</t>
  </si>
  <si>
    <t xml:space="preserve">výdaje na parkové úpravy (terénní úpravy, ohumusování, zatravnění, včetně nákladů na osivo, nákup a výsadba květin a dřevin) v zastavěném území obce (intravilánu) </t>
  </si>
  <si>
    <t>výdaje na nákup techniky pro údržbu zeleně vyjma ručního nářadí (zahradní traktory, motorové travní sekačky) v souvislosti s projektem nebo v souladu s cíli SPL, do 50% způsobilých výdajů projektu, ze kterých je stanovena dotace</t>
  </si>
  <si>
    <t>stavební výdaje na zpevnění ploch a pokládka zpevněných povrchů a dlažeb, zejména pro vodu propustných (nezbytné přístupové komunikace, chodníky, odstavné a manipulační plochy, neplacená parkoviště, plochy stanovišť kontejnerů pro komunální odpa</t>
  </si>
  <si>
    <t>výdaje na nákup pozemků souvisejících s projektem v ceně do 10%  způsobilých výdajů projektu, ze kterých je stanovena dotace</t>
  </si>
  <si>
    <t xml:space="preserve">výdaje na zpracování projektové dokumentace </t>
  </si>
  <si>
    <t xml:space="preserve">výdaje na zpracování technické dokumentace </t>
  </si>
  <si>
    <t>stavební a technologické výdaje na rekonstrukce vodovodů včetně vodovodních přípojek do délky 50 m pro veřejnou potřebu, včetně vodních zdrojů  (kopané nebo vrtané studny, vrty včetně vystrojení, jímací zářezy, přivaděč ze skupinového vodovodu) a souvisejících objektů (čerpací stanice, úpravny vody, vodojemy, hydranty) včetně doprovodných sítí technické infrastruktury</t>
  </si>
  <si>
    <t>stavební a technologické výdaje na budování vodovodů včetně vodovodních přípojek do délky 50 m pro veřejnou potřebu, vodních zdrojů (kopané nebo vrtané studny, vrty včetně vystrojení, jímací zářezy, přivaděč ze skupinového vodovodu) a souvisejících objektů (čerpací stanice, úpravny vody, vodojemy, hydranty) včetně doprovodných sítí technické infrastruktury</t>
  </si>
  <si>
    <t>stavební a technologické výdaje na rekonstrukce kanalizací včetně kanalizačních přípojek do délky 50 m pro veřejnou potřebu, čistíren  odpadních vod (ČOV): kořenové ČOV (předčištění, filtrační pole, vegetační celek, odtoková zón; biologické ČOV (usazovací a kalová nádrž, membrána-modul, aktivační modul, akumulační nádrž, dosazovací nádrž, odtok), domovní ČOV (vodotěsná nádrž s mechanickým předčištěním, biologickou částí – aktivace, biodisky, biofiltry, dosazovací nádrží a kalovým prostorem) včetně provozních budov, doprovodných sítí technické infrastruktury pro ČOV (voda, plyn, elektřina, komunikační vedení) a výdajů na nezbytné úpravy recipientů</t>
  </si>
  <si>
    <t>stavební a technologické výdaje na budování kanalizací včetně kanalizačních přípojek do 50 m pro veřejnou potřebu, čistíren  odpadních vod (ČOV): kořenové ČOV (předčištění, filtrační pole, vegetační celek, odtoková zón; biologické ČOV (usazovací a kalová nádrž, membrána-modul, aktivační modul, akumulační nádrž, dosazovací nádrž, odtok), domovních ČOV (vodotěsná nádrž s mechanickým předčištěním, biologickou částí – aktivace, biodisky, biofiltry, dosazovací nádrží a kalovým prostorem) včetně provozních budov, doprovodných sítí technické infrastruktury pro ČOV (voda, plyn, elektřina, komunikační vedení) a výdajů na nezbytné úpravy recipientů</t>
  </si>
  <si>
    <t>stavební výdaje na zpevnění ploch a pokládka zpevněných povrchů a dlažeb, zejména pro vodu propustných (komunikace, chodníky, odstavné a manipulační plochy, apod.) v souvislosti s projektem</t>
  </si>
  <si>
    <t>výdaje na parkové úpravy (ohumusování, terénní úpravy, zatravnění včetně nákladů na osivo, nákup a výsadba dřevin a květin) v zastavěném území obce – intravilánu, v souvislosti s projektem</t>
  </si>
  <si>
    <t>výdaje na nákup staveb souvisejících s projektem na výstavbu ČOV v ceně do 10 %   způsobilých výdajů na projekt, ze kterých je stanovena dotace</t>
  </si>
  <si>
    <t>výdaje na nákup strojů, technologií,  hardware, software souvisejících s projektem na výstavbu nebo rekonstrukci ČOV</t>
  </si>
  <si>
    <t>výdaje na vybavení provozní místnosti obsluhy ČOV - WC s umyvadlem a ohřívačem vody</t>
  </si>
  <si>
    <t>výdaje na vypracování  územního plánu (včetně nezbytných vyhodnocení – posouzení vlivů územního plánu na udržitelný rozvoj území a posouzení územního plánu z hlediska vlivu na životní prostředí SEA a vlivu na evropsky významnou lokalitu či ptačí oblast soustavy NATURA 2000 - zpracovaných příslušnou autorizovanou osobou)</t>
  </si>
  <si>
    <t>III.2.1.2.</t>
  </si>
  <si>
    <t>stavební výdaje na stavební obnovu (rekonstrukce, modernizace, statické zabezpečení) budov, ploch, včetně rozvodů, vytápění a sociálního zařízení   
● v oblasti sociální infrastruktury
k zajištění občanského vybavení v oblasti sociálních služeb (domy s pečovatelskou službou, domovy důchodců) včetně doprovodných stravovacích  zařízení</t>
  </si>
  <si>
    <t xml:space="preserve">stavební výdaje na stavební obnovu (rekonstrukce, modernizace, statické zabezpečení) budov, ploch, včetně rozvodů, vytápění a sociálního zařízení   
● v oblasti kulturní infrastruktury
pro kulturní a spolkovou činnost (např. centra společenského života, kulturní a spolkové domy, víceúčelové objekty - např. dům kultury a služeb, klubovny, knihovny)
</t>
  </si>
  <si>
    <t xml:space="preserve">stavební výdaje na stavební obnovu (rekonstrukce, modernizace, statické zabezpečení) budov, ploch, včetně rozvodů, vytápění a sociálního zařízení   
● v oblasti péče o děti
k zajištění péče o děti (předškolní a mimoškolní péče) včetně doprovodných stravovacích zařízení a dětských hřišť s příslušným vybavením (např. prolézačky, skluzavky) 
</t>
  </si>
  <si>
    <t>stavební výdaje na stavební obnovu (rekonstrukce, modernizace, statické zabezpečení) budov, ploch, včetně rozvodů, vytápění a sociálního zařízení   
• v oblasti vzdělání
k zajištění občanského vybavení a služeb v oblasti školství (venkovské školy) včetně doprovodných stravovacích  zařízení</t>
  </si>
  <si>
    <t>stavební výdaje na stavební obnovu (rekonstrukce, modernizace, statické zabezpečení) budov, ploch, včetně rozvodů, vytápění a sociálního zařízení   
● v oblasti zdraví, sportu, volnočasových aktivit, základní obchodní infrastruktury
 k zajištění občanského vybavení a služeb v oblasti zdravotnictví (ordinace lékaře) pro sportovní a volnočasové aktivity a tělovýchovu (např. hřiště, tělocvičny, kuželny, víceúčelová sportovně-společenská centra,  včetně zázemí – např. šatny, umývárny, WC, občerstvení, lavičky, stoly, včetně přestavby a rekonstrukce stávajících objektů a ploch, které  sloužily původně  k jiným účelům), pro základní obchodní vybavenost (prodejna smíšeného zboží)</t>
  </si>
  <si>
    <t xml:space="preserve">stavební výdaje na novou výstavbu budov, ploch, včetně rozvodů, vytápění a sociálního zařízení   
● v oblasti sociální infrastruktury
k zajištění občanského vybavení v oblasti sociálních služeb (domy s pečovatelskou službou, domovy důchodců) včetně doprovodných stravovacích  zařízení
</t>
  </si>
  <si>
    <t>stavební výdaje na novou výstavbu budov, ploch, včetně rozvodů, vytápění a sociálního zařízení   
● v oblasti kulturní infrastruktury
pro kulturní a spolkovou činnost (např. centra společenského života, kulturní a spolkové domy, víceúčelové objekty - např. dům kultury a služeb, klubovny, knihovny)</t>
  </si>
  <si>
    <t xml:space="preserve">stavební výdaje na novou výstavbu budov, ploch, včetně rozvodů, vytápění a sociálního zařízení   
● v oblasti péče o děti
k zajištění péče o děti (předškolní a mimoškolní péče) včetně doprovodných stravovacích zařízení a dětských hřišť s příslušným vybavením (např. prolézačky, skluzavky) 
</t>
  </si>
  <si>
    <t xml:space="preserve">stavební výdaje na novou výstavbu budov, ploch, včetně rozvodů, vytápění a sociálního zařízení   
• v oblasti vzdělání
k zajištění občanského vybavení a služeb v oblasti školství (venkovské školy) včetně doprovodných stravovacích  zařízení
</t>
  </si>
  <si>
    <t>stavební výdaje na novou výstavbu budov, ploch, včetně rozvodů, vytápění a sociálního zařízení   
● v oblasti zdraví, sportu , volnočasových aktivit, základní obchodní infrastruktury
 k zajištění občanského vybavení a služeb v oblasti zdravotnictví (ordinace lékaře) pro sportovní a volnočasové aktivity a tělovýchovu (např. hřiště, tělocvičny, kuželny, víceúčelová sportovně-společenská centra,  včetně zázemí – např. šatny, umývárny, WC, občerstvení, lavičky, stoly), pro základní obchodní vybavenost (prodejna smíšeného zboží)</t>
  </si>
  <si>
    <t>stavební výdaje na stavební obnovu (rekonstrukce, modernizace, statické zabezpečení) a/nebo novou výstavbu budov, ploch občanské vybavenosti pro veřejnou správu, integrovaných informačních a školících center s využíváním ICT a budov hasičských zbrojnic, včetně rozvodů, vytápění a sociálního zařízení</t>
  </si>
  <si>
    <t>stavební výdaje na stavební obnovu a/nebo novou výstavbu  sítí technické infrastruktury v nezbytném rozsahu pro realizaci projektu (např. vodovodní a kanalizační přípojky do 50 m, přípojky elektřiny, plynu, komunikačních sítí včetně bezdrátových technologií)</t>
  </si>
  <si>
    <t>stavební výdaje na zpevnění ploch a pokládku zpevněných povrchů a dlažeb (např. plochy pro trhy a jarmarky, odstavné a manipulační plochy, parkoviště, přístupové komunikace, chodníky) v souvislosti s projektem</t>
  </si>
  <si>
    <t>výdaje na parkové úpravy (terénní úpravy, ohumusování, zatravnění včetně nákladů na osivo, nákup a výsadba květin a dřevin) v souvislosti s projektem</t>
  </si>
  <si>
    <t xml:space="preserve">výdaje na nezbytné oplocení a osvětlení, venkovní označení - informační tabule, panely, poutače </t>
  </si>
  <si>
    <t>výdaje na nákup staveb souvisejících s projektem v ceně do 10%  způsobilých výdajů na projekt, ze kterých je stanovena dotace</t>
  </si>
  <si>
    <t>výdaje na nákup pozemků souvisejících s projektem do 10 % způsobilých výdajů na projekt, ze kterých je stanovena dotace</t>
  </si>
  <si>
    <t>výdaje na nákup technologie, zařízení, vybavení, hardware, software  souvisejících s projektem nebo v souladu s cíli SPL</t>
  </si>
  <si>
    <t xml:space="preserve">výdaje na zpracování projektové dokumentace; </t>
  </si>
  <si>
    <t>výdaje na zpracování technické dokumentace</t>
  </si>
  <si>
    <t>investiční výdaje na pořízení potřebného materiálně-technického zázemí, případně stavební výdaje malého rozsahu (jednotlivé stavby do 25 m2 zastavěné plochy a do 5 m výšky s jedním nadzemním podlažím, podsklepené nejvýše do hloubky 3 m) v souvislosti se společenskými, spolkovými,  sportovními,  environmentálními, kulturními a církevními aktivitami,</t>
  </si>
  <si>
    <t>hardware a software související s projektem nebo v souladu s cíli SPL</t>
  </si>
  <si>
    <t>III.2.2.</t>
  </si>
  <si>
    <t>výdaje na vypracování studií obnovy a využití kulturního dědictví (např. kulturních památek, vesnických památkových rezervací, vesnických památkových zón, krajinných památkových zón, kulturních prvků vesnic a krajiny, památek místního významu, historických parků, zahrad, alejí, skupin stromů, soliterních dřevin)</t>
  </si>
  <si>
    <t>výdaje na vypracování programů regenerace památkově významných území, plánů péče o území</t>
  </si>
  <si>
    <t>výdaje na vypracování soupisů a map kulturního dědictví na venkově (např. kulturních památek, vesnických památkových rezervací, vesnických památkových zón, krajinných památkových zón, kulturních prvků vesnic a krajiny, památek místního významu, historických parků, zahrad, alejí a skupin stromů, soliterních dřevin)</t>
  </si>
  <si>
    <t>výdaje na geodetické a kartografické práce související s projektem</t>
  </si>
  <si>
    <t>výdaje na historický průzkum k zajištění potřebných podkladů (např. kulturně-historických podkladů, archivních materiálů a dokumentace, fotodokumentace), souvisejících s realizací projektu</t>
  </si>
  <si>
    <t>výdaje na zpracování projektové dokumentace</t>
  </si>
  <si>
    <t>publikační činnost v přímé vazbě na daný projektový záměr</t>
  </si>
  <si>
    <t xml:space="preserve">stavební výdaje na stavební obnovu (rekonstrukce, modernizace, statické zabezpečení, restaurování) a zhodnocení památkových budov, ploch, kulturních objektů a prvků  (nemovitých kulturních památek, objektů ve vesnických památkových rezervacích a zónách a v krajinných památkových zónách, kulturních prvků vesnic a venkovské krajiny, nemovitých památek místního významu) </t>
  </si>
  <si>
    <t>výdaje na revitalizaci (včetně případné stavební obnovy) historických parků, zahrad, alejí, skupin stromů i soliterních dřevin (např. zahradnické a sadovnické práce a úpravy, terénní úpravy, revitalizace a konzervace věkovitých dřevin jen jako součást projektu ve vazbě na stavební obnovu památky, opravy a/nebo výstavba stavebně-technických prvků – např. obvodových a opěrných zdí, teras, vstupních bran, parkových cest, altánů, fontán, jezírek, pořízení a instalace laviček, osvětlení)</t>
  </si>
  <si>
    <t>stavební výdaje na stavební obnovu sítí technické infrastruktury v nezbytném rozsahu pro realizaci projektu (např. vodovodní a kanalizační přípojky, přípojky elektřiny, plynu, komunikační sítě, rozvody, včetně vytápění a sociálního zařízení, zabezpečovací zařízení)</t>
  </si>
  <si>
    <t>stavební výdaje na novou výstavbu sítí technické infrastruktury v nezbytném rozsahu pro realizaci projektu (např. vodovodní a kanalizační přípojky, přípojky elektřiny, plynu, komunikační sítě, rozvody, včetně vytápění a sociálního zařízení, zabezpečovací zařízení)</t>
  </si>
  <si>
    <t>stavební výdaje na zpevnění ploch a pokládka zpevněných povrchů a dlažeb, zejména pro vodu propustných (např. nezbytné přístupové komunikace, chodníky, parkoviště, odstavné plochy)</t>
  </si>
  <si>
    <t>výdaje na parkovou úpravu okolí objektů kulturního dědictví (terénní úpravy, ohumusování, zatravnění včetně nákladů na osivo, nákup a výsadba květin a dřevin) v souvislosti s projektem</t>
  </si>
  <si>
    <t>výdaje na zpracování posudku statiky budov či objektů v souvislosti s projektem</t>
  </si>
  <si>
    <t>výdaje na stavebně-historický průzkum, záchranný archeologický průzkum, na  restaurátorské práce související s projektem</t>
  </si>
  <si>
    <t>výdaje na zajištění potřebných podkladů (např. kulturně-historických podkladů, archivních materiálů a dokumentace, fotodokumentace) souvisejících s realizací projektu a na zhotovení informačních desek poskytujících kulturně-historické údaje o dotovaných historických objektech</t>
  </si>
  <si>
    <t>výdaje na nákup staveb souvisejících s projektem v ceně do 10% způsobilých výdajů projektu, ze kterých je stanovena dotace</t>
  </si>
  <si>
    <t>Výdaje na nákup pozemků souvisejících s projektem v ceně do 10% způsobilých výdajů projektu, ze kterých je stanovena dotace.</t>
  </si>
  <si>
    <t>stavební výdaje na realizlaci nových výstavních expozic a muzeí -stavební obnova, případně nová výstavba</t>
  </si>
  <si>
    <t>investiční výdaje na zpracování libreta výstavní a/nebo muzejní expozice</t>
  </si>
  <si>
    <t>výdaje na zařízení a vybavení nutné pro provoz – výstavní vitríny, panely a montáže, informační tabule, osvětlení, audiovizuální technika, počítačová technika – hardware, software, zabezpečovací zařízení</t>
  </si>
  <si>
    <t>Muzejní exponáty (do výše max. 40 000 Kč na projekt)</t>
  </si>
  <si>
    <t>stavební výdaje na zpevnění ploch a pokládku zpevněných povrchů a dlažeb, zejména pro vodu propustných (nezbytné přístupové komunikace, chodníky, odstavné plochy, apod.)</t>
  </si>
  <si>
    <t>výdaje na parkovou úpravu okolí objektů kulturního dědictví (terénní úpravy, ohumusování, osetí travní směsí včetně nákladů na osivo, nákup a výsadba květin a dřevin)</t>
  </si>
  <si>
    <t>stavební výdaje na stavební obnovu sítí technické infrastruktury v nezbytném rozsahu pro realizaci projektu (např. vodovodní a kanalizační přípojky, přípojky elektřiny, plynu, komunikační sítě, rozvody, včetně vytápění a sociálního zařízení)</t>
  </si>
  <si>
    <t>stavební výdaje na novou výstavbu sítí technické infrastruktury v nezbytném rozsahu pro realizaci projektu (např. vodovodní a kanalizační přípojky, přípojky elektřiny, plynu, komunikační  sítě, rozvody, včetně vytápění a sociálního zařízení)</t>
  </si>
  <si>
    <t>výdaje na nákup staveb souvisejících s projektem v ceně do 10 % způsobilých výdajů projektu, ze kterých je stanovena dotace</t>
  </si>
  <si>
    <t>výdaje na nákup pozemků souvisejících s projektem v ceně do 10 % způsobilých výdajů projektu, ze kterých je stanovena dotace</t>
  </si>
  <si>
    <t>III.3.1.</t>
  </si>
  <si>
    <t>náklady na pronájem sálu, učebny (rovněž v rámci praktické výuky náklady na prostory a zařízení)</t>
  </si>
  <si>
    <t>technické zabezpečení – náklady spojené s pronájmem a používáním informační techniky a technologií, pronájem software, pronájmem techniky a technologií nezbytných k realizaci vzdělávacích akcí, audiovizuální techniky a překladatelských souprav</t>
  </si>
  <si>
    <t>výdaje spojené s poskytováním studijních materiálů a materiálů potřebných k praktické výuce</t>
  </si>
  <si>
    <t>nákup kancelářských potřeb ve vztahu k předmětu projektu</t>
  </si>
  <si>
    <t>výdaje spojené s vlastní organizací semináře – mzdové náklady na organizátora a administrativní pracovníky, kteří se podílejí na přípravě a realizaci vzdělávacího projektu (včetně výdajů na stravné, ubytování a cestovní náklady) a výdaje spojené s poskytnutím propagačních a informačních materiálů</t>
  </si>
  <si>
    <t>výdaje na odbornou činnost lektorů (přednášejících) včetně zahraničních (stravné, ubytování, doprava, lektorné)</t>
  </si>
  <si>
    <t>výdaje spojené se zajištěním překladů</t>
  </si>
  <si>
    <t>výdaje spojené se zajištěním tlumočníka (stravné, ubytování, doprava, tlumočení)</t>
  </si>
  <si>
    <t>projektová dokumentace (zpracování projektu dle závazné osnovy, podnikatelský záměr, marketingová studie, zadávací řízení)</t>
  </si>
  <si>
    <t>výdaje spojené s vlastní organizací semináře prostřednictvím vlastních zdrojů, tj. vlastních zaměstnanců žadatele – smluvní formou uzavřenou za účelem realizace projektu (nebudou hrazené běžné režijní náklady)</t>
  </si>
  <si>
    <t>výdaje spojené s poskytnutím místnosti (energie, poplatky) ve vlastnictví žadatele - podložené fakturou</t>
  </si>
  <si>
    <t>opatření</t>
  </si>
  <si>
    <t>záměr</t>
  </si>
  <si>
    <t>limit</t>
  </si>
  <si>
    <t>HL</t>
  </si>
  <si>
    <t>hlav/vedl</t>
  </si>
  <si>
    <t>text kódu</t>
  </si>
  <si>
    <t>konkrétní položky</t>
  </si>
  <si>
    <t>celkové způsobilé výdaje</t>
  </si>
  <si>
    <t>způs. výdaje ze kterých je stan. dotace</t>
  </si>
  <si>
    <t>AKTUAL</t>
  </si>
  <si>
    <t>Kč</t>
  </si>
  <si>
    <t>Využívá projekt etapové financování (jen pro obce a svazky obcí)?</t>
  </si>
  <si>
    <t>pozn.: Pokud ANO, přiložte rozpočet projektu rozdělený do 1. a 2. etapy.</t>
  </si>
  <si>
    <t>Využívá projekt leasing?</t>
  </si>
  <si>
    <t>pozn.: Pokud ANO, přiložte kopii splátkového kalendáře.</t>
  </si>
  <si>
    <t>Celkové výdaje projektu</t>
  </si>
  <si>
    <t>Nezpůsobilé výdaje projektu</t>
  </si>
  <si>
    <t>Celkové způsobilé výdaje projektu</t>
  </si>
  <si>
    <t>Způsobilé výdaje, ze kterých je stanovena dotace</t>
  </si>
  <si>
    <t>z toho Hlavní opatření</t>
  </si>
  <si>
    <t xml:space="preserve">          Vedlejší opatření 1</t>
  </si>
  <si>
    <t xml:space="preserve">          Vedlejší opatření 2</t>
  </si>
  <si>
    <t>Požadovaná dotace</t>
  </si>
  <si>
    <t>Procento požadované dotace</t>
  </si>
  <si>
    <t>z toho Věcné plnění</t>
  </si>
  <si>
    <t>Vlastní podíl žadatele</t>
  </si>
  <si>
    <r>
      <t>4.2. Výdaje realizované formou věcného plnění</t>
    </r>
    <r>
      <rPr>
        <sz val="10"/>
        <color indexed="8"/>
        <rFont val="Arial"/>
        <family val="2"/>
      </rPr>
      <t xml:space="preserve"> (v Kč)</t>
    </r>
  </si>
  <si>
    <r>
      <t xml:space="preserve">4.1. Výdaje realizované formou služeb, dodávek a stavebních prací </t>
    </r>
    <r>
      <rPr>
        <sz val="10"/>
        <color indexed="8"/>
        <rFont val="Arial"/>
        <family val="2"/>
      </rPr>
      <t>(v Kč)</t>
    </r>
  </si>
  <si>
    <t>%</t>
  </si>
  <si>
    <t>Název pozice a náplň činnosti</t>
  </si>
  <si>
    <t>Datum vyhlášení:</t>
  </si>
  <si>
    <t>12. Název projektu</t>
  </si>
  <si>
    <t>13. Popis projektu</t>
  </si>
  <si>
    <t>Údaje o žadateli</t>
  </si>
  <si>
    <t>Žádost o dotaci z Programu rozvoje venkova</t>
  </si>
  <si>
    <t>A1 Informace o žadateli a projektu</t>
  </si>
  <si>
    <t>14. Právnická osoba</t>
  </si>
  <si>
    <t xml:space="preserve">   / Fyzická osoba</t>
  </si>
  <si>
    <t>15. Plátce DPH</t>
  </si>
  <si>
    <t xml:space="preserve">  / Neplátce DPH</t>
  </si>
  <si>
    <t>17. Právní forma</t>
  </si>
  <si>
    <t>24. IČ</t>
  </si>
  <si>
    <t>26.-30. Sídlo</t>
  </si>
  <si>
    <t>53. Termín ŽOP</t>
  </si>
  <si>
    <t>16. Název (PO)</t>
  </si>
  <si>
    <t>18. Titul před / 19. Jméno / 20. Příjmení / 21. Titul za (FO)</t>
  </si>
  <si>
    <t>Místo realizace</t>
  </si>
  <si>
    <t>A2 Finanční plán</t>
  </si>
  <si>
    <t>3. Celkové výdaje projektu</t>
  </si>
  <si>
    <t>4. Nezpůsobilé výdaje projektu</t>
  </si>
  <si>
    <t>5. Celkové způsobilé výdaje</t>
  </si>
  <si>
    <t>6. Způsobilé výdaje, ze kterých je stanovena dotace</t>
  </si>
  <si>
    <t>7. Procento dotace</t>
  </si>
  <si>
    <t>8. Dotace</t>
  </si>
  <si>
    <t>B1 Informace o MAS a Fichi</t>
  </si>
  <si>
    <t>4. Registrační číslo MAS</t>
  </si>
  <si>
    <t>7.-8. Číslo a název Fiche</t>
  </si>
  <si>
    <t>9. Fiche zakládá veřejnou podporu</t>
  </si>
  <si>
    <t>10.-11. Hlavní opatření</t>
  </si>
  <si>
    <t>14.-15. Vedlejši opatření 2</t>
  </si>
  <si>
    <t>12.-13. Vedlejší opatření 1</t>
  </si>
  <si>
    <t>5. Osa</t>
  </si>
  <si>
    <t>IV.</t>
  </si>
  <si>
    <t>6. Sk.opatření</t>
  </si>
  <si>
    <t>IV.1.</t>
  </si>
  <si>
    <t>7. Opatření</t>
  </si>
  <si>
    <t>IV.1.2.</t>
  </si>
  <si>
    <t>8. Podopatření</t>
  </si>
  <si>
    <t>9. Název opatření, resp. podopatření</t>
  </si>
  <si>
    <t>Realizace místní rozvojové strategie</t>
  </si>
  <si>
    <t>10. Záměr</t>
  </si>
  <si>
    <t>11. Název záměru</t>
  </si>
  <si>
    <t>1.</t>
  </si>
  <si>
    <t>54. Ulice</t>
  </si>
  <si>
    <t>55. Čp / 56. Č.o.</t>
  </si>
  <si>
    <t>57. PSČ</t>
  </si>
  <si>
    <t>58. Obec</t>
  </si>
  <si>
    <t>59. Část obce</t>
  </si>
  <si>
    <t>60. NUTS 4 (okres)</t>
  </si>
  <si>
    <t>61. Katastrální území</t>
  </si>
  <si>
    <t>2.</t>
  </si>
  <si>
    <t>3.</t>
  </si>
  <si>
    <t>4.</t>
  </si>
  <si>
    <t>5.</t>
  </si>
  <si>
    <r>
      <rPr>
        <b/>
        <sz val="8"/>
        <color indexed="8"/>
        <rFont val="Arial"/>
        <family val="2"/>
      </rPr>
      <t>Tento přehled slouží pouze pro kontrolu přenosu informací a údajů z Osnovy projektu do Žádosti o dotaci.</t>
    </r>
    <r>
      <rPr>
        <sz val="8"/>
        <color indexed="8"/>
        <rFont val="Arial"/>
        <family val="2"/>
      </rPr>
      <t xml:space="preserve"> Nejedná se tedy v žádném případě o vlastní formulář Žádosti o dotaci, která musí být předložena na formuláři SZIF ve formátu PDF. Žadatel vyplní nejdříve list A1, následně pak list B1 a teprve poté listy A2 a B2 (do těchto listů se generují údaje v závislosti na vyplnění listu B1).</t>
    </r>
  </si>
  <si>
    <t>Způsobilé výdaje projektu, ze kterých je stanovena dotace</t>
  </si>
  <si>
    <t>č.ř.</t>
  </si>
  <si>
    <t>13. Text</t>
  </si>
  <si>
    <t>Věcné plnění</t>
  </si>
  <si>
    <t>16. VP/L/O</t>
  </si>
  <si>
    <t>15. Způs. výdaje</t>
  </si>
  <si>
    <t>14. Kód</t>
  </si>
  <si>
    <t>Ostatní</t>
  </si>
  <si>
    <t>6.</t>
  </si>
  <si>
    <t>7.</t>
  </si>
  <si>
    <t>8.</t>
  </si>
  <si>
    <t>9.</t>
  </si>
  <si>
    <t>10.</t>
  </si>
  <si>
    <t>11.</t>
  </si>
  <si>
    <t>12.</t>
  </si>
  <si>
    <t>13.</t>
  </si>
  <si>
    <t>14.</t>
  </si>
  <si>
    <t>15.</t>
  </si>
  <si>
    <t>17. Způsobilé výdaje, ze kterých je stnaovena dotace</t>
  </si>
  <si>
    <t>IČ:</t>
  </si>
  <si>
    <t>Podklady pro zadání projektu do systému KaPro</t>
  </si>
  <si>
    <t>Základní informace</t>
  </si>
  <si>
    <t>Uživatel/Žadatel</t>
  </si>
  <si>
    <t>IČ</t>
  </si>
  <si>
    <t>Žadatel</t>
  </si>
  <si>
    <t>Název projektu</t>
  </si>
  <si>
    <t>Popis projektu</t>
  </si>
  <si>
    <t>Aktivity projektu</t>
  </si>
  <si>
    <t>viz Osnova 3.1</t>
  </si>
  <si>
    <t>viz Osnova 3.2</t>
  </si>
  <si>
    <t>viz Osnova 3.4</t>
  </si>
  <si>
    <t>Výstupy projektu</t>
  </si>
  <si>
    <t>Předpokládané náklady v Kč</t>
  </si>
  <si>
    <t>Rozšířené informace</t>
  </si>
  <si>
    <t>Dotační program</t>
  </si>
  <si>
    <t>Ministerstvo zemědělství</t>
  </si>
  <si>
    <t>Program rozvoje venkova</t>
  </si>
  <si>
    <t>4. Osa IV. LEADER</t>
  </si>
  <si>
    <t>4.1. Implementace místní rozvojové strategie</t>
  </si>
  <si>
    <t>4.1.2. Realizace místní rozvojové strategie</t>
  </si>
  <si>
    <t>4.1.2.</t>
  </si>
  <si>
    <t>Soulad se strategií regionu</t>
  </si>
  <si>
    <t>vyberte</t>
  </si>
  <si>
    <t>Rozpočet projektu</t>
  </si>
  <si>
    <t>Celkové náklady projektu</t>
  </si>
  <si>
    <t>Nezpůsobilé výdaje celkem</t>
  </si>
  <si>
    <t>&gt; z toho DPH</t>
  </si>
  <si>
    <t>&gt; z toho nezpůsobilé výdaje</t>
  </si>
  <si>
    <t>Celkové způsobilé výdaje</t>
  </si>
  <si>
    <t>Způs. výdaje pro výpočet dotace</t>
  </si>
  <si>
    <t>&gt; z toho dotace</t>
  </si>
  <si>
    <t>De minimis</t>
  </si>
  <si>
    <t>Veřejná podpora</t>
  </si>
  <si>
    <t>Umístění projektu</t>
  </si>
  <si>
    <t>Okres</t>
  </si>
  <si>
    <t>Obec</t>
  </si>
  <si>
    <t>Místní část</t>
  </si>
  <si>
    <t>Katastrální území</t>
  </si>
  <si>
    <t>Parcelní čísla</t>
  </si>
  <si>
    <t>Harmonogram projektu</t>
  </si>
  <si>
    <t>Předpokládané zahájení</t>
  </si>
  <si>
    <t>Předpokládané ukončení</t>
  </si>
  <si>
    <t>Monitorovací kritéria (indikátory)</t>
  </si>
  <si>
    <t>Počet</t>
  </si>
  <si>
    <t>Monitorovací kritérium</t>
  </si>
  <si>
    <t>Barva</t>
  </si>
  <si>
    <t>kod</t>
  </si>
  <si>
    <t>10% ze způsobilých výdajů, ze kterých je stanovena dotace</t>
  </si>
  <si>
    <t>3 750 Kč / m2 podlahové plochy ubytovacího, stravovacího zařízení</t>
  </si>
  <si>
    <t>pronájem učebny (mstnost do 25 osob) 500 Kč/hod.; pronájem sálu 1.500 Kč/hod.</t>
  </si>
  <si>
    <t>max. 5% ze způsobilých výdajů ze kterých je stanovena dotace</t>
  </si>
  <si>
    <t>max. 30% ze způsobilých výdajů ze kterých je stanovena dotace</t>
  </si>
  <si>
    <t>lektorné 1.500 Kč/hod. výuky (v částce je zahrnut čas potřebný na přípravu)</t>
  </si>
  <si>
    <t>překlad z cizího jazyka do ČJ 350 Kč/normostrana</t>
  </si>
  <si>
    <t xml:space="preserve">tlumočení 1.250 Kč/hod. </t>
  </si>
  <si>
    <t>max. 20% ze způsobilých výdajů ze kterých je stanovena dotace</t>
  </si>
  <si>
    <t>20 mil. Kč / tuna / hod</t>
  </si>
  <si>
    <t>20 000 Kč/kW pro kotelny o instalovaném výkonu do 100 kW; 12 000 Kč/kW pro kotelny o instalovaném výkonu nad 100 kW</t>
  </si>
  <si>
    <t>do výše 1 mil. Kč</t>
  </si>
  <si>
    <t>do 10% způsobilých výdajů na projekt, ze kterých je stanovena dotace</t>
  </si>
  <si>
    <t>do 40 000 Kč na projekt</t>
  </si>
  <si>
    <t>nad 40.000 Kč</t>
  </si>
  <si>
    <t>LIMIT!</t>
  </si>
  <si>
    <t>LIMITY</t>
  </si>
  <si>
    <t>S</t>
  </si>
  <si>
    <t>4.3. Limity</t>
  </si>
  <si>
    <r>
      <t xml:space="preserve">4.4. Nezpůsobilé výdaje </t>
    </r>
    <r>
      <rPr>
        <sz val="10"/>
        <color indexed="8"/>
        <rFont val="Arial"/>
        <family val="2"/>
      </rPr>
      <t>(v Kč)</t>
    </r>
  </si>
  <si>
    <t>4.5. Etapové financování a leasing</t>
  </si>
  <si>
    <r>
      <t xml:space="preserve">4.6. Shrnutí </t>
    </r>
    <r>
      <rPr>
        <sz val="11"/>
        <color indexed="8"/>
        <rFont val="Arial"/>
        <family val="2"/>
      </rPr>
      <t>(v Kč)</t>
    </r>
  </si>
  <si>
    <t>do 50% ZV projektu, ze kterých je stanovena dotace; další limity viz Fiche</t>
  </si>
  <si>
    <t>výpočet způsobilého výdaje, ze kterého je stanovena dotace dle vzorce v limitu</t>
  </si>
  <si>
    <t>prac místa - str. 252</t>
  </si>
  <si>
    <t>soulady s PRV- výběr</t>
  </si>
  <si>
    <t>3.1.1. Specifické informace vztahující se k dané Fichi</t>
  </si>
  <si>
    <t>Fiche 1 a 6</t>
  </si>
  <si>
    <t>Převažující kategorie lesa</t>
  </si>
  <si>
    <t>Údaje o objektu/objektech kulturního dědictví</t>
  </si>
  <si>
    <t>Délka stezky</t>
  </si>
  <si>
    <t>Stávající počet lůžek</t>
  </si>
  <si>
    <r>
      <t xml:space="preserve">Fiche 5 </t>
    </r>
    <r>
      <rPr>
        <u val="single"/>
        <sz val="10"/>
        <color indexed="8"/>
        <rFont val="Arial"/>
        <family val="2"/>
      </rPr>
      <t>(pouze je-li předmětem projektu ubytovací kapacita)</t>
    </r>
  </si>
  <si>
    <t>lůžek</t>
  </si>
  <si>
    <t>Počet vytvořených lůžek</t>
  </si>
  <si>
    <t xml:space="preserve"> z toho přes lesní pozemky</t>
  </si>
  <si>
    <r>
      <t>Fiche 4 a 5</t>
    </r>
    <r>
      <rPr>
        <u val="single"/>
        <sz val="10"/>
        <color indexed="8"/>
        <rFont val="Arial"/>
        <family val="2"/>
      </rPr>
      <t xml:space="preserve"> (pouze je-li předmětem projektu budování stezky)</t>
    </r>
  </si>
  <si>
    <t>km, tj.</t>
  </si>
  <si>
    <t>lesy ochranné</t>
  </si>
  <si>
    <t>lesy hospodářské a vybrané kategorie lesů (tj. lesy, v nichž jiný důležitý veřejný zájem vyžaduje odlišný způsob hospodaření s uznané obory a samostatné bažantnice)</t>
  </si>
  <si>
    <t>lesy zvláštního určení (mimo vybrané kategorie uvedené výše)</t>
  </si>
  <si>
    <r>
      <t xml:space="preserve">Fiche 4 </t>
    </r>
    <r>
      <rPr>
        <u val="single"/>
        <sz val="10"/>
        <color indexed="8"/>
        <rFont val="Arial"/>
        <family val="2"/>
      </rPr>
      <t>(pouze pokud projekt využívá vedlejší opatření II.2.4.)</t>
    </r>
  </si>
  <si>
    <t>Souhlasím s technickým řešením (dle kapitoly 3.3.) a potvrzuji výše uvedené zařazení lesa do převažující kategorie, které je uvedeno v tomto projektu:</t>
  </si>
  <si>
    <t>Souhlas odborného lesního hospodáře (OLH)</t>
  </si>
  <si>
    <t>Jméno OLH:</t>
  </si>
  <si>
    <t>Dne:</t>
  </si>
  <si>
    <r>
      <rPr>
        <b/>
        <u val="single"/>
        <sz val="10"/>
        <color indexed="8"/>
        <rFont val="Arial"/>
        <family val="2"/>
      </rPr>
      <t>Fiche 5</t>
    </r>
    <r>
      <rPr>
        <u val="single"/>
        <sz val="10"/>
        <color indexed="8"/>
        <rFont val="Arial"/>
        <family val="2"/>
      </rPr>
      <t xml:space="preserve"> (pouze není-li žadatelem zemědělský podnikatel)</t>
    </r>
  </si>
  <si>
    <t>Datum zahájení podnikání v oblasti cestovního ruchu</t>
  </si>
  <si>
    <t>Fiche 9</t>
  </si>
  <si>
    <t>Obsahová náplň akcí</t>
  </si>
  <si>
    <t>Aktivní formy výuky</t>
  </si>
  <si>
    <t>Jazyk výuky</t>
  </si>
  <si>
    <t>Vzdělávací materiály</t>
  </si>
  <si>
    <t>Minimální celkový plánovaný počet proškolených osob</t>
  </si>
  <si>
    <t>osob</t>
  </si>
  <si>
    <t>Propagace a publicita</t>
  </si>
  <si>
    <t>Technické zázemí</t>
  </si>
  <si>
    <t>3.1.2. Soulad s Fichí</t>
  </si>
  <si>
    <t>Zajištění vlastního podílu:</t>
  </si>
  <si>
    <t>Zajištění předfinancování:</t>
  </si>
  <si>
    <t>Garant</t>
  </si>
  <si>
    <t>Rok čerpání</t>
  </si>
  <si>
    <t>režim de minimis</t>
  </si>
  <si>
    <t>5. Realizované projekty v posledních 3 letech</t>
  </si>
  <si>
    <t>Výše       (v Kč)</t>
  </si>
  <si>
    <t>Celkem v režimu "de minimis"</t>
  </si>
  <si>
    <t>Kč.</t>
  </si>
  <si>
    <t>Jméno a příjmení</t>
  </si>
  <si>
    <t>Vztah k žadateli</t>
  </si>
  <si>
    <t>statutární zástupce, funkce:</t>
  </si>
  <si>
    <t>zmocněnec na základě plné moci vystavené statutárním zástupcem</t>
  </si>
  <si>
    <t>Podpis</t>
  </si>
  <si>
    <t>Seznam povinných příloh (vyžadovaných SZIF)</t>
  </si>
  <si>
    <t>Č.</t>
  </si>
  <si>
    <t>Název přílohy</t>
  </si>
  <si>
    <t>Počet stran</t>
  </si>
  <si>
    <t xml:space="preserve">3. </t>
  </si>
  <si>
    <r>
      <t xml:space="preserve">CD </t>
    </r>
    <r>
      <rPr>
        <sz val="10"/>
        <color indexed="8"/>
        <rFont val="Arial"/>
        <family val="2"/>
      </rPr>
      <t>s elektronickou podobou Žádosti (PDF) a Osnovy (XLS nebo PDF)</t>
    </r>
  </si>
  <si>
    <t>1 CD</t>
  </si>
  <si>
    <t>Pravomocné a platné stavební povolení - originál nebo úředně ověřená kopie</t>
  </si>
  <si>
    <t>Ohlášení stavby nebo Sdělení k ohlášení stavby - originál nebo úředně ověřená kopie</t>
  </si>
  <si>
    <t>Jiné opatření stavebního úřadu - originál nebo úředně ověřená kopie</t>
  </si>
  <si>
    <t>Půdorys stavby/dispozice technologie - kopie</t>
  </si>
  <si>
    <r>
      <t xml:space="preserve">Katastrální mapa </t>
    </r>
    <r>
      <rPr>
        <sz val="10"/>
        <color indexed="8"/>
        <rFont val="Arial"/>
        <family val="2"/>
      </rPr>
      <t>s vyznačením lokalizace předmětu projektu (čísla a hranic pozemků) a měřítka mapy - kopie</t>
    </r>
  </si>
  <si>
    <t>Projektová (technická) dokumentace předkládaná k územnímu nebo stavebnímu řízení ověřená stavebním úřadem - kopie</t>
  </si>
  <si>
    <t>Projektová (technická) dokumentace připojená k ohlášení stavby ověřená stavebním úřadem - kopie</t>
  </si>
  <si>
    <t>Projektová (technická) dokumentace předkládaná k řízení stavebního úřadu v souvislosti s přílohou č. 7</t>
  </si>
  <si>
    <t>není třeba</t>
  </si>
  <si>
    <r>
      <t>Doklad o kulturním dědictví</t>
    </r>
    <r>
      <rPr>
        <sz val="10"/>
        <color indexed="8"/>
        <rFont val="Arial"/>
        <family val="2"/>
      </rPr>
      <t xml:space="preserve"> (pouze u Fiche 1 a 6) - originál</t>
    </r>
  </si>
  <si>
    <r>
      <t>Znalecký posudek nakupované nemovitosti</t>
    </r>
    <r>
      <rPr>
        <sz val="10"/>
        <color indexed="8"/>
        <rFont val="Arial"/>
        <family val="2"/>
      </rPr>
      <t xml:space="preserve"> (pouze v případě nákupu nemovitosti) - originál</t>
    </r>
  </si>
  <si>
    <r>
      <t>Souhlasné stanovisko AOPK ČR nebo Správy CHKO</t>
    </r>
    <r>
      <rPr>
        <sz val="10"/>
        <color indexed="8"/>
        <rFont val="Arial"/>
        <family val="2"/>
      </rPr>
      <t xml:space="preserve"> dle závazného vzoru (pouze u Fiche 4 a 5 v případě budování stezek) - originál</t>
    </r>
  </si>
  <si>
    <r>
      <t xml:space="preserve">Prohlášení o zařazení do kategorie malých či středních podniků </t>
    </r>
    <r>
      <rPr>
        <sz val="10"/>
        <color indexed="8"/>
        <rFont val="Arial"/>
        <family val="2"/>
      </rPr>
      <t>dle závazného vzoru (pouze u Fiche 5, 7a 8) - originál</t>
    </r>
  </si>
  <si>
    <r>
      <t>Přiznání k dani z příjmu za poslední uzavřené zdaňovací období předcházející roku podání žádosti potvrzené finančním úřadem</t>
    </r>
    <r>
      <rPr>
        <sz val="10"/>
        <color indexed="8"/>
        <rFont val="Arial"/>
        <family val="2"/>
      </rPr>
      <t xml:space="preserve"> (pouze u Fiche 5, 7a 8) - originál</t>
    </r>
  </si>
  <si>
    <r>
      <t xml:space="preserve">Lokalizace a časový plán vzdělávacích akcí dle závazného vzoru </t>
    </r>
    <r>
      <rPr>
        <sz val="10"/>
        <color indexed="8"/>
        <rFont val="Arial"/>
        <family val="2"/>
      </rPr>
      <t>(pouze u Fiche 9) - originál</t>
    </r>
  </si>
  <si>
    <t>6. Podpis zástupce žadatele, který podává žádost na MAS</t>
  </si>
  <si>
    <t>Podpis zástupce žadatele, který podal žádost na MAS</t>
  </si>
  <si>
    <t>podpis probíhá před pracovníkem MAS</t>
  </si>
  <si>
    <t>Povinné přílohy vyžadované MAS</t>
  </si>
  <si>
    <r>
      <t xml:space="preserve">Seznam příloh vyžadovaných MAS a seznam nepovinných příloh </t>
    </r>
    <r>
      <rPr>
        <sz val="11"/>
        <color indexed="8"/>
        <rFont val="Arial"/>
        <family val="2"/>
      </rPr>
      <t>(předkládá se pouze na MAS)</t>
    </r>
  </si>
  <si>
    <t>Seznam příloh vyžadovaných MAS</t>
  </si>
  <si>
    <r>
      <t xml:space="preserve">Předpokládaný položkový rozpočet projektu </t>
    </r>
    <r>
      <rPr>
        <sz val="10"/>
        <color indexed="8"/>
        <rFont val="Arial"/>
        <family val="2"/>
      </rPr>
      <t>- kopie</t>
    </r>
  </si>
  <si>
    <r>
      <t>Žádost o dotaci</t>
    </r>
    <r>
      <rPr>
        <sz val="10"/>
        <color indexed="8"/>
        <rFont val="Arial"/>
        <family val="2"/>
      </rPr>
      <t xml:space="preserve"> na předepsaném formuláři SZIF - originál</t>
    </r>
  </si>
  <si>
    <r>
      <t xml:space="preserve">Osnova projektu </t>
    </r>
    <r>
      <rPr>
        <sz val="10"/>
        <color indexed="8"/>
        <rFont val="Arial"/>
        <family val="2"/>
      </rPr>
      <t>na předepsaném formuláři dle příslušné Fiche - originál</t>
    </r>
  </si>
  <si>
    <r>
      <t xml:space="preserve">Čestné prohlášení </t>
    </r>
    <r>
      <rPr>
        <sz val="10"/>
        <color indexed="8"/>
        <rFont val="Arial"/>
        <family val="2"/>
      </rPr>
      <t>na předepsaném formuláři podepsané statutárním zástupcem žadatele (nemůže být podepsáno zmocněncem) - originál</t>
    </r>
  </si>
  <si>
    <r>
      <t>Seznam příloh</t>
    </r>
    <r>
      <rPr>
        <sz val="10"/>
        <color indexed="8"/>
        <rFont val="Arial"/>
        <family val="2"/>
      </rPr>
      <t xml:space="preserve"> s uvedením počtu stran - originál</t>
    </r>
  </si>
  <si>
    <t>Čestné prohlášení, že není třeba stavební povolení, ohlášení ani jiné opatření stavebního úřadu - dle závazného vzoru podepsaný statutárním zástupcem žadatele (nikoliv zmocněncem) - originál</t>
  </si>
  <si>
    <r>
      <t xml:space="preserve">Plná moc </t>
    </r>
    <r>
      <rPr>
        <sz val="10"/>
        <color indexed="8"/>
        <rFont val="Arial"/>
        <family val="2"/>
      </rPr>
      <t>dle závazného vzoru (v případě, že žádost nepředkládá statutární zástupce žadatele)</t>
    </r>
  </si>
  <si>
    <r>
      <t>Fotodokumentace stavu před realizací projektu</t>
    </r>
    <r>
      <rPr>
        <sz val="10"/>
        <color indexed="8"/>
        <rFont val="Arial"/>
        <family val="2"/>
      </rPr>
      <t xml:space="preserve"> - min. 3 fotografie ve formátu JPG nebo BMP na CD/DVD spolu s Osnovou projektu</t>
    </r>
  </si>
  <si>
    <t>Nepovinné přílohy</t>
  </si>
  <si>
    <t>Fiche 7 a 8</t>
  </si>
  <si>
    <t>Vstupní surovina</t>
  </si>
  <si>
    <t>Odběratelé výrobků</t>
  </si>
  <si>
    <t>Popis procesu výroby</t>
  </si>
  <si>
    <t xml:space="preserve">  Výstupní produkt</t>
  </si>
  <si>
    <t xml:space="preserve"> Číslo platné licence OLH:</t>
  </si>
  <si>
    <t xml:space="preserve"> Podpis OLH:</t>
  </si>
  <si>
    <t>Instalovaný výkon zařízení</t>
  </si>
  <si>
    <t>Účel užití vyrobené energie/biopaliva</t>
  </si>
  <si>
    <t>Přísun paliva s regulací výkonu</t>
  </si>
  <si>
    <t>Spalování stébelnaté biomasy</t>
  </si>
  <si>
    <r>
      <t>Fiche 8</t>
    </r>
    <r>
      <rPr>
        <u val="single"/>
        <sz val="10"/>
        <color indexed="8"/>
        <rFont val="Arial"/>
        <family val="2"/>
      </rPr>
      <t xml:space="preserve"> (pouze, jsou-li v rámci rozpočtu projektu zahrnuty způsobilé výdaje záměru III.1.2.c) a d))</t>
    </r>
  </si>
  <si>
    <t>Čestné prohlášení žadatele</t>
  </si>
  <si>
    <t>Čestné prohlášení -</t>
  </si>
  <si>
    <t>při podání Žádosti o poskytnutí dotace</t>
  </si>
  <si>
    <t>z Programu rozvoje venkova ČR.</t>
  </si>
  <si>
    <t>Prohlašuji, že:</t>
  </si>
  <si>
    <t>- všechny informace uvedené v Žádosti o dotaci jsou pravdivé,</t>
  </si>
  <si>
    <t>- mám k datu podání Žádosti o dotaci vypořádány veškeré splatné závazky vůči SZIF,</t>
  </si>
  <si>
    <t>- žádný ze statutárních zástupců v žádosti uvedené právnické osoby nemá v trestním rejstříku záznam o odsouzení pro trestný čin, jehož skutková podstata souvisela s předmětem činnosti podnikání, nebo pro trestný čin hospodářský anebo trestný čin proti maj</t>
  </si>
  <si>
    <t>- na můj majetek nebyl v posledních 3 letech vyhlášen konkurs nebo konkurs nebyl zrušen pro nedostatek majetku,</t>
  </si>
  <si>
    <t>- žádný ze statutárních zástupců v žádosti uvedené právnické osoby nemá v trestním rejstříku záznam o odsouzení pro trestný čin, jehož skutková podstata souvisela s předmětem činnosti podnikání, nebo pro trestný čin hospodářský anebo trestný čin proti majetku (hlava II. a IX. zákona č. 140/1961 Sb., trestní zákon, ve znění pozdějších předpisů),</t>
  </si>
  <si>
    <t>- předložený projekt je v souladu s platnou právní úpravou,</t>
  </si>
  <si>
    <t xml:space="preserve"> dle Přílohy I nařízení Komise (ES) č. 800/2008 ze dne 6. srpna 2008, kterým se v souladu s články 87 a 88 Smlouvy o ES prohlašují určité kategorie podpory za slučitelné se společným trhem (obecné nařízení o blokových výjimkách),</t>
  </si>
  <si>
    <t>- projekt nezahrnuje instruktážní kurzy a vzdělávání, které jsou součástí běžných vzdělávacích programů nebo systémů na středoškolské nebo vyšší úrovni,</t>
  </si>
  <si>
    <t>- v Žádosti uvedené právnické osobě byla v rozpočtovém roce podání Žádosti o dotaci a ve dvou rozpočtových letech předcházejících roku Žádosti o dotaci poskytnuta podpora de minimis (jedná se o podporu de minimis</t>
  </si>
  <si>
    <t>z jakýchkoliv zdrojů) ve výši</t>
  </si>
  <si>
    <t>- v Žádosti uvedená právnická osoba se zavazuje plnit všechny podmínky pro poskytnutí dotace z Programu rozvoje venkova ČR stanovené Pravidly pro žadatele.</t>
  </si>
  <si>
    <t>- zavazuji se plnit všechny podmínky pro poskytnutí dotace z Programu rozvoje venkova ČR stanovené Pravidly pro žadatele.</t>
  </si>
  <si>
    <t>Jsem si vědom(a) případných právních důsledků nepravdivosti obsahu tohoto čestného prohlášení.</t>
  </si>
  <si>
    <t>Jméno a příjmení statutárního zástupce</t>
  </si>
  <si>
    <t>Funkce</t>
  </si>
  <si>
    <t>Úředně ověřený podpis statutárního zástupce žadatele v případě, že nepodepisuje čestné prohlášení před zástupcem MAS. Toto čestné prohlášení nemůže podepsat zmocněnec.</t>
  </si>
  <si>
    <t>Ověřil za MAS:</t>
  </si>
  <si>
    <t>V</t>
  </si>
  <si>
    <t>dne</t>
  </si>
  <si>
    <t>podpis statutárního zástupce žadatele</t>
  </si>
  <si>
    <r>
      <t>m</t>
    </r>
    <r>
      <rPr>
        <vertAlign val="superscript"/>
        <sz val="10"/>
        <color indexed="9"/>
        <rFont val="Arial"/>
        <family val="2"/>
      </rPr>
      <t>2</t>
    </r>
  </si>
  <si>
    <r>
      <t>m</t>
    </r>
    <r>
      <rPr>
        <vertAlign val="superscript"/>
        <sz val="10"/>
        <color indexed="9"/>
        <rFont val="Arial"/>
        <family val="2"/>
      </rPr>
      <t>3</t>
    </r>
  </si>
  <si>
    <t>investice do zařízení přímo souvisejících s finální úpravou, balením a značením výrobků  ve vztahu ke zvyšování kvality včetně technologií souvisejících s dohledatelností výrobků a včasného upozornění na nebezpečné potraviny</t>
  </si>
  <si>
    <t xml:space="preserve">investice ke zlepšování a monitorování kvality zemědělských a potravinářských produktů (včetně provozních laboratoří a výdajů na související hardware a software) </t>
  </si>
  <si>
    <t>Spolupráce na vývoji nových produktů, včetně jejich finální úpravy a designu</t>
  </si>
  <si>
    <t>výdaje spojené s pořádáním odborné exkurze (ubytování a cestovní náklady pro účastníky vzdělávací aktivity)</t>
  </si>
  <si>
    <t>POTVRZENÍ O PŘIJETÍ ŽÁDOSTI O DOTACI</t>
  </si>
  <si>
    <t>ŽADATEL</t>
  </si>
  <si>
    <t>Název:</t>
  </si>
  <si>
    <t>IČ/RČ:</t>
  </si>
  <si>
    <t>Sídlo:</t>
  </si>
  <si>
    <t>PROJEKT</t>
  </si>
  <si>
    <t>Evidenční číslo:</t>
  </si>
  <si>
    <t>Fiche:</t>
  </si>
  <si>
    <t>Datum a čas přijetí:</t>
  </si>
  <si>
    <t>Předkladatel:</t>
  </si>
  <si>
    <t>NEDOSTATKY ZJIŠTĚNÉ PŘI PŘÍJMU</t>
  </si>
  <si>
    <t>?</t>
  </si>
  <si>
    <t>??????????????</t>
  </si>
  <si>
    <t>Lhůta k odstranění nedostatků:</t>
  </si>
  <si>
    <t>x</t>
  </si>
  <si>
    <t>------------x------------</t>
  </si>
  <si>
    <t xml:space="preserve">Pokud žadatel nedoplní žádost v požadovaném termínu, </t>
  </si>
  <si>
    <t xml:space="preserve">bude automaticky vyřazena z důvodu nesplnění podmínek.  </t>
  </si>
  <si>
    <t>INFORMACE PRO ŽADATELE</t>
  </si>
  <si>
    <t>Seznam všech přijatých žádostí bude nejdéle do 13. 5. 2010 zveřejněn na internetových stránkách MAS na adrese www.leader-ceskyzapad.cz v sekci LEADER 2007-13 / 5. výzva. Tento seznam bude žadateli zaslán také na kontaktní e-mail, uvedený v žádosti.</t>
  </si>
  <si>
    <t>Do 24. 5. 2010 bude provedena administrativní kontrola (tj. kontrola obsahové správnosti) a kontrola přijatelnosti o jejímž výsledku bude žadatel vyrozuměn doporučeným dopisem. Výsledek administrativní kontroly a kontroly přijatelnosti bude nejdéle do 26. 5. 2010 zveřejněn na internetových stránkách MAS na adrese www.leader-ceskyzapad.cz v sekci LEADER 2007-13 / 5. výzva. Tento seznam bude žadateli zaslán také na kontaktní e-mail, uvedený v žádosti.</t>
  </si>
  <si>
    <t>V případě, že žadatel nebude souhlasit s výsledkem některé z výše popsaných kontrol, může do 7 kalendářních dnů (za rozhodující se bere datum doručení na MAS) od zveřejnění jejich výsledků na internetových stránkách MAS vznést písemně „Námitku k postupu pracovníků MAS“, kterou následně posoudí Programový výbor a se svým stanoviskem předá Kontrolní komisi, která je oprávněna stanovit nápravné opatření.</t>
  </si>
  <si>
    <r>
      <t xml:space="preserve">Dne </t>
    </r>
    <r>
      <rPr>
        <b/>
        <sz val="10"/>
        <color indexed="8"/>
        <rFont val="Arial"/>
        <family val="2"/>
      </rPr>
      <t>1. 6. 2010</t>
    </r>
    <r>
      <rPr>
        <sz val="10"/>
        <color indexed="8"/>
        <rFont val="Arial"/>
        <family val="2"/>
      </rPr>
      <t xml:space="preserve"> v průběhu celého dne se bude konat </t>
    </r>
    <r>
      <rPr>
        <b/>
        <sz val="10"/>
        <color indexed="8"/>
        <rFont val="Arial"/>
        <family val="2"/>
      </rPr>
      <t>veřejné slyšení</t>
    </r>
    <r>
      <rPr>
        <sz val="10"/>
        <color indexed="8"/>
        <rFont val="Arial"/>
        <family val="2"/>
      </rPr>
      <t>, během kterého dostanou zástupci žadatele v rámci jednotlivých projektů možnost krátce představit svůj projekt (max. 10 min.) a členové Výběrové komise klást doplňující otázky. Upřesněný program s uvedením místa konání a přesného času prezentací jednotlivých projektů bude zveřejněn spolu se seznamem všech přijatých žádostí a žadatel jej rovněž obdrží na kontaktní e-mail, uvedený v žádosti. Žádáme žadatele, aby si tento termín již dopředu rezervovali pro prezentaci svého projektu před Výběrovou komisí.</t>
    </r>
  </si>
  <si>
    <t xml:space="preserve">Upozorňujeme, že způsobilé výdaje projektu je možné realizovat až od data zaregistrování žádosti na RO SZIF v Českých Budějovicích, které se předpokládá v červnu 2010. </t>
  </si>
  <si>
    <t>V případě jakýchkoliv dalších dotazů kontaktujte Koordinátora programu LEADER na kontaktech uvedených níže.</t>
  </si>
  <si>
    <t>podpis a razítko zástupce MAS</t>
  </si>
  <si>
    <t>Koordinátor programu LEADER</t>
  </si>
  <si>
    <t>e-mail: florian@leader-ceskyzapad.cz</t>
  </si>
  <si>
    <t>Jan Florian / tel.: 77 44 99 396</t>
  </si>
  <si>
    <t>INSTRUKTÁŽNÍ LIST PRO VYPLŇOVÁNÍ OSNOVY PROJEKTU</t>
  </si>
  <si>
    <t>1) Kliknutím na záložku "OSNOVA" v levé dolní části okna otevřete formulář Osnovy projektu.</t>
  </si>
  <si>
    <t>Pro úspěšné vyplnění formuláře Osnovy projektu je zapotřebí mít nainstalovaný program Microsoft Excell.</t>
  </si>
  <si>
    <t>V programech sady Open Office nelze zaručit bezproblémové fungování formuláře.</t>
  </si>
  <si>
    <t>Formulář automaticky předvyplňuje některá pole v návaznosti na výběr fiche nebo jiných údajů.</t>
  </si>
  <si>
    <t xml:space="preserve">V případě problémů při vyplňování kontaktujte Koordinátora programu LEADER: </t>
  </si>
  <si>
    <t>Jan Florian, tel.: 77 44 99 396, e-mail: florian@leader-ceskyzapad.cz</t>
  </si>
  <si>
    <t>Návod pro vyplnění</t>
  </si>
  <si>
    <t>2) Vyplňování formuláře začněte výběrem Fiche v kapitole 1.3.</t>
  </si>
  <si>
    <t>3) Na základě výběru Fiche se předvyplní některé údaje a změní se barevnost nadpisů ve formuláři.</t>
  </si>
  <si>
    <t>4) Pokračujte vyplňováním modře podbarvených polí. Ostatní pole jsou uzamčena.</t>
  </si>
  <si>
    <t>5) Na formulář Osnovy projektu navazuje Seznam příloh a Čestné prohlášení, které jsou přílohou žádosti.</t>
  </si>
  <si>
    <t>6) Pro úspěšné vyplnění Žádosti o dotaci (formulář PDF s logem SZIF) využijte listu "ZADOST-podklady".</t>
  </si>
  <si>
    <t>7) Ostatní listy slouží pro potřebu MAS.</t>
  </si>
  <si>
    <t>8) Po ukončení vyplňování Osnovy soubor uložte ve verzi XLS nebo XLSX a následně vytiskněte.</t>
  </si>
  <si>
    <t xml:space="preserve">9) V případě potíží s tiskem je možné doručit Osnovu na CD nebo FLASH discu v elektronické verzi </t>
  </si>
  <si>
    <t>a vytisknout v kanceláři MAS před podáním Žádosti o dotaci.</t>
  </si>
  <si>
    <t>- výdaje projektu, na které je požadována dotace, nebyly a nebudou po dobu vázanosti projektu na účel podpořeny z rozpočtových kapitol státního rozpočtu, státních fondů nebo jiných fondů Evropské unie,</t>
  </si>
  <si>
    <t>III.2.1.2. Občanské vybavení a služby</t>
  </si>
  <si>
    <t>I.3.4. Využívání poradenských služeb</t>
  </si>
  <si>
    <t>Výběr dodavatele</t>
  </si>
  <si>
    <t>verze 3</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</si>
</sst>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mmmm\ yy;@"/>
    <numFmt numFmtId="165" formatCode="0.000"/>
    <numFmt numFmtId="166" formatCode="0.0"/>
    <numFmt numFmtId="167" formatCode="d/m/yy\ h:mm;@"/>
  </numFmts>
  <fonts count="102">
    <font>
      <sz val="11"/>
      <color theme="1"/>
      <name val="Calibri"/>
      <family val="2"/>
    </font>
    <font>
      <sz val="11"/>
      <color indexed="8"/>
      <name val="Calibri"/>
      <family val="2"/>
    </font>
    <font>
      <sz val="10"/>
      <color indexed="8"/>
      <name val="Arial"/>
      <family val="2"/>
    </font>
    <font>
      <sz val="8"/>
      <color indexed="8"/>
      <name val="Arial"/>
      <family val="2"/>
    </font>
    <font>
      <b/>
      <sz val="10"/>
      <color indexed="8"/>
      <name val="Arial"/>
      <family val="2"/>
    </font>
    <font>
      <sz val="9"/>
      <color indexed="8"/>
      <name val="Arial"/>
      <family val="2"/>
    </font>
    <font>
      <b/>
      <sz val="20"/>
      <color indexed="8"/>
      <name val="Arial"/>
      <family val="2"/>
    </font>
    <font>
      <sz val="16"/>
      <color indexed="8"/>
      <name val="Arial"/>
      <family val="2"/>
    </font>
    <font>
      <b/>
      <sz val="11"/>
      <color indexed="8"/>
      <name val="Arial"/>
      <family val="2"/>
    </font>
    <font>
      <b/>
      <sz val="8"/>
      <color indexed="8"/>
      <name val="Arial"/>
      <family val="2"/>
    </font>
    <font>
      <b/>
      <sz val="9"/>
      <name val="Tahoma"/>
      <family val="2"/>
    </font>
    <font>
      <i/>
      <sz val="10"/>
      <color indexed="8"/>
      <name val="Arial"/>
      <family val="2"/>
    </font>
    <font>
      <sz val="9"/>
      <name val="Tahoma"/>
      <family val="2"/>
    </font>
    <font>
      <sz val="11"/>
      <color indexed="8"/>
      <name val="Arial"/>
      <family val="2"/>
    </font>
    <font>
      <b/>
      <sz val="12"/>
      <color indexed="8"/>
      <name val="Arial"/>
      <family val="2"/>
    </font>
    <font>
      <b/>
      <u val="single"/>
      <sz val="8"/>
      <color indexed="8"/>
      <name val="Arial"/>
      <family val="2"/>
    </font>
    <font>
      <b/>
      <u val="single"/>
      <sz val="11"/>
      <color indexed="8"/>
      <name val="Arial"/>
      <family val="2"/>
    </font>
    <font>
      <b/>
      <sz val="9"/>
      <color indexed="8"/>
      <name val="Arial"/>
      <family val="2"/>
    </font>
    <font>
      <b/>
      <sz val="15"/>
      <color indexed="8"/>
      <name val="Arial"/>
      <family val="2"/>
    </font>
    <font>
      <b/>
      <sz val="11"/>
      <color indexed="9"/>
      <name val="Calibri"/>
      <family val="2"/>
    </font>
    <font>
      <b/>
      <sz val="11"/>
      <color indexed="8"/>
      <name val="Calibri"/>
      <family val="2"/>
    </font>
    <font>
      <sz val="11"/>
      <color indexed="9"/>
      <name val="Calibri"/>
      <family val="2"/>
    </font>
    <font>
      <b/>
      <u val="single"/>
      <sz val="10"/>
      <color indexed="8"/>
      <name val="Arial"/>
      <family val="2"/>
    </font>
    <font>
      <u val="single"/>
      <sz val="10"/>
      <color indexed="8"/>
      <name val="Arial"/>
      <family val="2"/>
    </font>
    <font>
      <b/>
      <sz val="7"/>
      <color indexed="8"/>
      <name val="Arial"/>
      <family val="2"/>
    </font>
    <font>
      <sz val="7"/>
      <color indexed="8"/>
      <name val="Arial"/>
      <family val="2"/>
    </font>
    <font>
      <sz val="10"/>
      <color indexed="9"/>
      <name val="Arial"/>
      <family val="2"/>
    </font>
    <font>
      <b/>
      <sz val="10"/>
      <color indexed="9"/>
      <name val="Arial"/>
      <family val="2"/>
    </font>
    <font>
      <sz val="8"/>
      <color indexed="9"/>
      <name val="Arial"/>
      <family val="2"/>
    </font>
    <font>
      <vertAlign val="superscript"/>
      <sz val="10"/>
      <color indexed="9"/>
      <name val="Arial"/>
      <family val="2"/>
    </font>
    <font>
      <b/>
      <sz val="11"/>
      <color indexed="9"/>
      <name val="Times New Roman"/>
      <family val="1"/>
    </font>
    <font>
      <sz val="12"/>
      <color indexed="9"/>
      <name val="Times New Roman"/>
      <family val="1"/>
    </font>
    <font>
      <b/>
      <sz val="12"/>
      <color indexed="9"/>
      <name val="Times New Roman"/>
      <family val="1"/>
    </font>
    <font>
      <sz val="11"/>
      <color indexed="9"/>
      <name val="Times New Roman"/>
      <family val="1"/>
    </font>
    <font>
      <i/>
      <sz val="10"/>
      <color indexed="9"/>
      <name val="Arial"/>
      <family val="2"/>
    </font>
    <font>
      <b/>
      <sz val="10"/>
      <color indexed="55"/>
      <name val="Arial"/>
      <family val="2"/>
    </font>
    <font>
      <b/>
      <sz val="16"/>
      <color indexed="8"/>
      <name val="Arial"/>
      <family val="2"/>
    </font>
    <font>
      <sz val="8"/>
      <color indexed="8"/>
      <name val="Calibri"/>
      <family val="2"/>
    </font>
    <font>
      <b/>
      <sz val="11"/>
      <color indexed="10"/>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b/>
      <sz val="10"/>
      <color theme="1"/>
      <name val="Arial"/>
      <family val="2"/>
    </font>
    <font>
      <sz val="9"/>
      <color theme="1"/>
      <name val="Arial"/>
      <family val="2"/>
    </font>
    <font>
      <b/>
      <sz val="11"/>
      <color theme="1"/>
      <name val="Arial"/>
      <family val="2"/>
    </font>
    <font>
      <sz val="8"/>
      <color theme="1"/>
      <name val="Arial"/>
      <family val="2"/>
    </font>
    <font>
      <b/>
      <sz val="12"/>
      <color theme="1"/>
      <name val="Arial"/>
      <family val="2"/>
    </font>
    <font>
      <b/>
      <sz val="8"/>
      <color theme="1"/>
      <name val="Arial"/>
      <family val="2"/>
    </font>
    <font>
      <b/>
      <u val="single"/>
      <sz val="8"/>
      <color theme="1"/>
      <name val="Arial"/>
      <family val="2"/>
    </font>
    <font>
      <sz val="11"/>
      <color theme="1"/>
      <name val="Arial"/>
      <family val="2"/>
    </font>
    <font>
      <b/>
      <sz val="15"/>
      <color theme="1"/>
      <name val="Arial"/>
      <family val="2"/>
    </font>
    <font>
      <b/>
      <sz val="9"/>
      <color theme="1"/>
      <name val="Arial"/>
      <family val="2"/>
    </font>
    <font>
      <b/>
      <u val="single"/>
      <sz val="10"/>
      <color theme="1"/>
      <name val="Arial"/>
      <family val="2"/>
    </font>
    <font>
      <u val="single"/>
      <sz val="10"/>
      <color theme="1"/>
      <name val="Arial"/>
      <family val="2"/>
    </font>
    <font>
      <sz val="7"/>
      <color theme="1"/>
      <name val="Arial"/>
      <family val="2"/>
    </font>
    <font>
      <sz val="10"/>
      <color theme="0"/>
      <name val="Arial"/>
      <family val="2"/>
    </font>
    <font>
      <b/>
      <sz val="10"/>
      <color theme="0"/>
      <name val="Arial"/>
      <family val="2"/>
    </font>
    <font>
      <sz val="8"/>
      <color theme="0"/>
      <name val="Arial"/>
      <family val="2"/>
    </font>
    <font>
      <b/>
      <sz val="11"/>
      <color theme="0"/>
      <name val="Times New Roman"/>
      <family val="1"/>
    </font>
    <font>
      <sz val="12"/>
      <color theme="0"/>
      <name val="Times New Roman"/>
      <family val="1"/>
    </font>
    <font>
      <b/>
      <sz val="12"/>
      <color theme="0"/>
      <name val="Times New Roman"/>
      <family val="1"/>
    </font>
    <font>
      <sz val="11"/>
      <color theme="0"/>
      <name val="Times New Roman"/>
      <family val="1"/>
    </font>
    <font>
      <b/>
      <sz val="10"/>
      <color theme="0" tint="-0.24997000396251678"/>
      <name val="Arial"/>
      <family val="2"/>
    </font>
    <font>
      <b/>
      <sz val="20"/>
      <color theme="1"/>
      <name val="Arial"/>
      <family val="2"/>
    </font>
    <font>
      <sz val="8"/>
      <color theme="1"/>
      <name val="Calibri"/>
      <family val="2"/>
    </font>
    <font>
      <b/>
      <sz val="11"/>
      <color rgb="FFFF0000"/>
      <name val="Calibri"/>
      <family val="2"/>
    </font>
    <font>
      <i/>
      <sz val="10"/>
      <color theme="0"/>
      <name val="Arial"/>
      <family val="2"/>
    </font>
    <font>
      <sz val="16"/>
      <color theme="1"/>
      <name val="Arial"/>
      <family val="2"/>
    </font>
    <font>
      <i/>
      <sz val="10"/>
      <color theme="1"/>
      <name val="Arial"/>
      <family val="2"/>
    </font>
    <font>
      <b/>
      <sz val="7"/>
      <color theme="1"/>
      <name val="Arial"/>
      <family val="2"/>
    </font>
    <font>
      <b/>
      <sz val="16"/>
      <color theme="1"/>
      <name val="Arial"/>
      <family val="2"/>
    </font>
    <font>
      <b/>
      <u val="single"/>
      <sz val="11"/>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969696"/>
        <bgColor indexed="64"/>
      </patternFill>
    </fill>
    <fill>
      <patternFill patternType="solid">
        <fgColor rgb="FFFF99CC"/>
        <bgColor indexed="64"/>
      </patternFill>
    </fill>
    <fill>
      <patternFill patternType="solid">
        <fgColor rgb="FFB2B2B2"/>
        <bgColor indexed="64"/>
      </patternFill>
    </fill>
  </fills>
  <borders count="7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medium"/>
    </border>
    <border>
      <left style="thin"/>
      <right style="thin"/>
      <top/>
      <bottom style="medium"/>
    </border>
    <border>
      <left style="thin"/>
      <right style="medium"/>
      <top/>
      <bottom style="medium"/>
    </border>
    <border>
      <left style="medium"/>
      <right/>
      <top/>
      <bottom style="medium"/>
    </border>
    <border>
      <left style="medium"/>
      <right/>
      <top/>
      <bottom/>
    </border>
    <border>
      <left/>
      <right/>
      <top style="thin"/>
      <bottom/>
    </border>
    <border>
      <left style="thin"/>
      <right style="thin"/>
      <top style="thin"/>
      <bottom style="thin"/>
    </border>
    <border>
      <left/>
      <right style="thin"/>
      <top style="thin"/>
      <bottom style="thin"/>
    </border>
    <border>
      <left/>
      <right style="medium"/>
      <top style="thin"/>
      <bottom/>
    </border>
    <border>
      <left style="thick">
        <color theme="0"/>
      </left>
      <right/>
      <top/>
      <bottom/>
    </border>
    <border>
      <left/>
      <right style="thick">
        <color theme="0"/>
      </right>
      <top/>
      <bottom/>
    </border>
    <border>
      <left style="medium"/>
      <right style="thin"/>
      <top style="thin"/>
      <bottom style="thin"/>
    </border>
    <border>
      <left style="medium"/>
      <right style="thin"/>
      <top style="thin"/>
      <bottom/>
    </border>
    <border>
      <left style="thin"/>
      <right style="thin"/>
      <top style="thin"/>
      <bottom/>
    </border>
    <border>
      <left style="thin"/>
      <right/>
      <top/>
      <bottom style="thin"/>
    </border>
    <border>
      <left style="thin"/>
      <right/>
      <top style="thin"/>
      <bottom style="thin"/>
    </border>
    <border>
      <left style="thin"/>
      <right/>
      <top style="thin"/>
      <bottom/>
    </border>
    <border>
      <left style="thin"/>
      <right style="medium"/>
      <top style="thin"/>
      <bottom style="thin"/>
    </border>
    <border>
      <left style="thin"/>
      <right style="medium"/>
      <top style="thin"/>
      <bottom/>
    </border>
    <border>
      <left style="thin"/>
      <right style="thin"/>
      <top style="thin"/>
      <bottom style="medium"/>
    </border>
    <border>
      <left style="thin"/>
      <right/>
      <top style="medium"/>
      <bottom style="thin"/>
    </border>
    <border>
      <left style="thin"/>
      <right/>
      <top style="thin"/>
      <bottom style="medium"/>
    </border>
    <border>
      <left style="medium"/>
      <right style="thin"/>
      <top style="thin"/>
      <bottom style="medium"/>
    </border>
    <border>
      <left/>
      <right/>
      <top style="medium"/>
      <bottom/>
    </border>
    <border>
      <left style="thin"/>
      <right style="medium"/>
      <top style="thin"/>
      <bottom style="medium"/>
    </border>
    <border>
      <left style="medium"/>
      <right/>
      <top style="medium"/>
      <bottom/>
    </border>
    <border>
      <left/>
      <right/>
      <top/>
      <bottom style="medium"/>
    </border>
    <border>
      <left/>
      <right style="medium"/>
      <top style="medium"/>
      <bottom/>
    </border>
    <border>
      <left/>
      <right style="medium"/>
      <top/>
      <bottom/>
    </border>
    <border>
      <left/>
      <right style="medium"/>
      <top/>
      <bottom style="medium"/>
    </border>
    <border>
      <left/>
      <right/>
      <top/>
      <bottom style="thick">
        <color theme="0"/>
      </bottom>
    </border>
    <border>
      <left/>
      <right style="thick">
        <color theme="0"/>
      </right>
      <top/>
      <bottom style="thick">
        <color theme="0"/>
      </bottom>
    </border>
    <border>
      <left/>
      <right/>
      <top style="thick">
        <color theme="0"/>
      </top>
      <bottom/>
    </border>
    <border>
      <left/>
      <right style="thick">
        <color theme="0"/>
      </right>
      <top style="thick">
        <color theme="0"/>
      </top>
      <bottom/>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right style="thin"/>
      <top style="thin"/>
      <bottom style="medium"/>
    </border>
    <border>
      <left style="thin"/>
      <right/>
      <top style="medium"/>
      <bottom style="medium"/>
    </border>
    <border>
      <left style="thin"/>
      <right/>
      <top style="medium"/>
      <bottom/>
    </border>
    <border>
      <left/>
      <right style="thin"/>
      <top style="medium"/>
      <bottom/>
    </border>
    <border>
      <left style="thin"/>
      <right/>
      <top/>
      <bottom/>
    </border>
    <border>
      <left/>
      <right style="thin"/>
      <top/>
      <bottom/>
    </border>
    <border>
      <left style="thin"/>
      <right/>
      <top/>
      <bottom style="medium"/>
    </border>
    <border>
      <left/>
      <right style="thin"/>
      <top/>
      <bottom style="medium"/>
    </border>
    <border>
      <left style="medium"/>
      <right/>
      <top style="thin"/>
      <bottom/>
    </border>
    <border>
      <left style="medium"/>
      <right/>
      <top style="thin"/>
      <bottom style="thin"/>
    </border>
    <border>
      <left/>
      <right/>
      <top style="thin"/>
      <bottom style="thin"/>
    </border>
    <border>
      <left/>
      <right style="medium"/>
      <top style="thin"/>
      <bottom style="thin"/>
    </border>
    <border>
      <left/>
      <right/>
      <top style="thin"/>
      <bottom style="medium"/>
    </border>
    <border>
      <left/>
      <right/>
      <top/>
      <bottom style="thin"/>
    </border>
    <border>
      <left/>
      <right style="thin"/>
      <top style="thin"/>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0" applyNumberFormat="0" applyFill="0" applyBorder="0" applyAlignment="0" applyProtection="0"/>
    <xf numFmtId="0" fontId="56" fillId="20" borderId="0" applyNumberFormat="0" applyBorder="0" applyAlignment="0" applyProtection="0"/>
    <xf numFmtId="0" fontId="5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3" fillId="0" borderId="7" applyNumberFormat="0" applyFill="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8" applyNumberFormat="0" applyAlignment="0" applyProtection="0"/>
    <xf numFmtId="0" fontId="67" fillId="26" borderId="8" applyNumberFormat="0" applyAlignment="0" applyProtection="0"/>
    <xf numFmtId="0" fontId="68" fillId="26" borderId="9" applyNumberFormat="0" applyAlignment="0" applyProtection="0"/>
    <xf numFmtId="0" fontId="69"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596">
    <xf numFmtId="0" fontId="0" fillId="0" borderId="0" xfId="0" applyFont="1" applyAlignment="1">
      <alignment/>
    </xf>
    <xf numFmtId="0" fontId="70"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1" fontId="70" fillId="33" borderId="0" xfId="0" applyNumberFormat="1" applyFont="1" applyFill="1" applyBorder="1" applyAlignment="1" applyProtection="1">
      <alignment/>
      <protection hidden="1"/>
    </xf>
    <xf numFmtId="164" fontId="70" fillId="33" borderId="0" xfId="0" applyNumberFormat="1" applyFont="1" applyFill="1" applyBorder="1" applyAlignment="1" applyProtection="1">
      <alignment/>
      <protection hidden="1"/>
    </xf>
    <xf numFmtId="164" fontId="72" fillId="33" borderId="10" xfId="0" applyNumberFormat="1" applyFont="1" applyFill="1" applyBorder="1" applyAlignment="1" applyProtection="1">
      <alignment horizontal="center" vertical="top" textRotation="90"/>
      <protection hidden="1"/>
    </xf>
    <xf numFmtId="164" fontId="72" fillId="33" borderId="11" xfId="0" applyNumberFormat="1" applyFont="1" applyFill="1" applyBorder="1" applyAlignment="1" applyProtection="1">
      <alignment horizontal="center" vertical="top" textRotation="90"/>
      <protection hidden="1"/>
    </xf>
    <xf numFmtId="164" fontId="72" fillId="33" borderId="12" xfId="0" applyNumberFormat="1" applyFont="1" applyFill="1" applyBorder="1" applyAlignment="1" applyProtection="1">
      <alignment horizontal="center" vertical="top" textRotation="90"/>
      <protection hidden="1"/>
    </xf>
    <xf numFmtId="2" fontId="70" fillId="33" borderId="0" xfId="0" applyNumberFormat="1" applyFont="1" applyFill="1" applyBorder="1" applyAlignment="1" applyProtection="1">
      <alignment/>
      <protection hidden="1"/>
    </xf>
    <xf numFmtId="0" fontId="70" fillId="33" borderId="0" xfId="0" applyFont="1" applyFill="1" applyBorder="1" applyAlignment="1" applyProtection="1">
      <alignment/>
      <protection hidden="1"/>
    </xf>
    <xf numFmtId="0" fontId="73" fillId="33" borderId="0" xfId="0" applyFont="1" applyFill="1" applyBorder="1" applyAlignment="1" applyProtection="1">
      <alignment horizontal="left" vertical="center"/>
      <protection hidden="1"/>
    </xf>
    <xf numFmtId="0" fontId="71" fillId="33" borderId="0" xfId="0" applyFont="1" applyFill="1" applyBorder="1" applyAlignment="1" applyProtection="1">
      <alignment vertical="top" wrapText="1"/>
      <protection hidden="1"/>
    </xf>
    <xf numFmtId="0" fontId="70" fillId="33" borderId="0" xfId="0" applyFont="1" applyFill="1" applyBorder="1" applyAlignment="1" applyProtection="1">
      <alignment horizontal="left" vertical="top"/>
      <protection hidden="1"/>
    </xf>
    <xf numFmtId="0" fontId="71" fillId="33" borderId="0" xfId="0" applyFont="1" applyFill="1" applyBorder="1" applyAlignment="1" applyProtection="1">
      <alignment horizontal="left" vertical="top" wrapText="1"/>
      <protection hidden="1"/>
    </xf>
    <xf numFmtId="0" fontId="71" fillId="33" borderId="0" xfId="0" applyFont="1" applyFill="1" applyBorder="1" applyAlignment="1" applyProtection="1">
      <alignment horizontal="left" vertical="top"/>
      <protection hidden="1"/>
    </xf>
    <xf numFmtId="0" fontId="70" fillId="33" borderId="0" xfId="0" applyFont="1" applyFill="1" applyBorder="1" applyAlignment="1" applyProtection="1">
      <alignment horizontal="left"/>
      <protection hidden="1"/>
    </xf>
    <xf numFmtId="0" fontId="70" fillId="33" borderId="0" xfId="0" applyFont="1" applyFill="1" applyBorder="1" applyAlignment="1" applyProtection="1">
      <alignment horizontal="left" vertical="top" wrapText="1"/>
      <protection hidden="1"/>
    </xf>
    <xf numFmtId="0" fontId="70" fillId="33" borderId="0" xfId="0" applyFont="1" applyFill="1" applyBorder="1" applyAlignment="1" applyProtection="1">
      <alignment horizontal="right" vertical="top" wrapText="1"/>
      <protection hidden="1"/>
    </xf>
    <xf numFmtId="0" fontId="70" fillId="33" borderId="0" xfId="0" applyFont="1" applyFill="1" applyBorder="1" applyAlignment="1" applyProtection="1">
      <alignment horizontal="right"/>
      <protection hidden="1"/>
    </xf>
    <xf numFmtId="0" fontId="70" fillId="33" borderId="13" xfId="0" applyFont="1" applyFill="1" applyBorder="1" applyAlignment="1" applyProtection="1">
      <alignment horizontal="center" vertical="center"/>
      <protection hidden="1"/>
    </xf>
    <xf numFmtId="0" fontId="70" fillId="33" borderId="14" xfId="0" applyFont="1" applyFill="1" applyBorder="1" applyAlignment="1" applyProtection="1">
      <alignment horizontal="center" vertical="center"/>
      <protection hidden="1"/>
    </xf>
    <xf numFmtId="0" fontId="70" fillId="33" borderId="15" xfId="0" applyFont="1" applyFill="1" applyBorder="1" applyAlignment="1" applyProtection="1">
      <alignment horizontal="center" vertical="center"/>
      <protection hidden="1"/>
    </xf>
    <xf numFmtId="0" fontId="70" fillId="33" borderId="16" xfId="0" applyFont="1" applyFill="1" applyBorder="1" applyAlignment="1" applyProtection="1">
      <alignment horizontal="center" vertical="center"/>
      <protection hidden="1"/>
    </xf>
    <xf numFmtId="0" fontId="70" fillId="33" borderId="17" xfId="0" applyFont="1" applyFill="1" applyBorder="1" applyAlignment="1" applyProtection="1">
      <alignment horizontal="center" vertical="center"/>
      <protection hidden="1"/>
    </xf>
    <xf numFmtId="0" fontId="70" fillId="33" borderId="18" xfId="0" applyFont="1" applyFill="1" applyBorder="1" applyAlignment="1" applyProtection="1">
      <alignment horizontal="center" vertical="center"/>
      <protection hidden="1"/>
    </xf>
    <xf numFmtId="0" fontId="70" fillId="33" borderId="19" xfId="0" applyFont="1" applyFill="1" applyBorder="1" applyAlignment="1" applyProtection="1">
      <alignment horizontal="center" vertical="center"/>
      <protection hidden="1"/>
    </xf>
    <xf numFmtId="0" fontId="70" fillId="33" borderId="20" xfId="0" applyFont="1" applyFill="1" applyBorder="1" applyAlignment="1" applyProtection="1">
      <alignment horizontal="center" vertical="center"/>
      <protection hidden="1"/>
    </xf>
    <xf numFmtId="0" fontId="70" fillId="33" borderId="21" xfId="0" applyFont="1" applyFill="1" applyBorder="1" applyAlignment="1" applyProtection="1">
      <alignment horizontal="center" vertical="center"/>
      <protection hidden="1"/>
    </xf>
    <xf numFmtId="0" fontId="70" fillId="33" borderId="0" xfId="0" applyFont="1" applyFill="1" applyBorder="1" applyAlignment="1" applyProtection="1">
      <alignment horizontal="center" vertical="center"/>
      <protection hidden="1"/>
    </xf>
    <xf numFmtId="0" fontId="71" fillId="33" borderId="0" xfId="0" applyFont="1" applyFill="1" applyBorder="1" applyAlignment="1" applyProtection="1">
      <alignment horizontal="left"/>
      <protection hidden="1"/>
    </xf>
    <xf numFmtId="0" fontId="71" fillId="33" borderId="0" xfId="0" applyFont="1" applyFill="1" applyBorder="1" applyAlignment="1" applyProtection="1">
      <alignment horizontal="center" vertical="center"/>
      <protection hidden="1"/>
    </xf>
    <xf numFmtId="2" fontId="70" fillId="33" borderId="0" xfId="0" applyNumberFormat="1" applyFont="1" applyFill="1" applyBorder="1" applyAlignment="1" applyProtection="1">
      <alignment horizontal="right" vertical="center"/>
      <protection hidden="1"/>
    </xf>
    <xf numFmtId="0" fontId="71" fillId="33" borderId="0" xfId="0" applyFont="1" applyFill="1" applyBorder="1" applyAlignment="1" applyProtection="1">
      <alignment horizontal="left" vertical="center"/>
      <protection hidden="1"/>
    </xf>
    <xf numFmtId="0" fontId="71" fillId="33" borderId="0" xfId="0" applyFont="1" applyFill="1" applyBorder="1" applyAlignment="1" applyProtection="1">
      <alignment/>
      <protection hidden="1"/>
    </xf>
    <xf numFmtId="0" fontId="70" fillId="33" borderId="0" xfId="0" applyFont="1" applyFill="1" applyBorder="1" applyAlignment="1" applyProtection="1">
      <alignment/>
      <protection hidden="1"/>
    </xf>
    <xf numFmtId="0" fontId="70" fillId="33" borderId="22" xfId="0" applyFont="1" applyFill="1" applyBorder="1" applyAlignment="1" applyProtection="1">
      <alignment horizontal="left"/>
      <protection hidden="1"/>
    </xf>
    <xf numFmtId="0" fontId="70" fillId="33" borderId="23" xfId="0" applyFont="1" applyFill="1" applyBorder="1" applyAlignment="1" applyProtection="1">
      <alignment horizontal="left"/>
      <protection hidden="1"/>
    </xf>
    <xf numFmtId="0" fontId="71" fillId="33" borderId="0" xfId="0" applyFont="1" applyFill="1" applyBorder="1" applyAlignment="1" applyProtection="1">
      <alignment horizontal="left" vertical="top" wrapText="1"/>
      <protection hidden="1"/>
    </xf>
    <xf numFmtId="0" fontId="71" fillId="33" borderId="0" xfId="0" applyFont="1" applyFill="1" applyBorder="1" applyAlignment="1" applyProtection="1">
      <alignment horizontal="left" vertical="top"/>
      <protection hidden="1"/>
    </xf>
    <xf numFmtId="0" fontId="70" fillId="33" borderId="0" xfId="0" applyFont="1" applyFill="1" applyBorder="1" applyAlignment="1" applyProtection="1">
      <alignment horizontal="left" vertical="top" wrapText="1"/>
      <protection hidden="1"/>
    </xf>
    <xf numFmtId="0" fontId="74" fillId="34" borderId="0" xfId="0" applyFont="1" applyFill="1" applyAlignment="1" applyProtection="1">
      <alignment/>
      <protection/>
    </xf>
    <xf numFmtId="0" fontId="75" fillId="34" borderId="0" xfId="0" applyFont="1" applyFill="1" applyAlignment="1" applyProtection="1">
      <alignment horizontal="center" vertical="top"/>
      <protection/>
    </xf>
    <xf numFmtId="0" fontId="74" fillId="34" borderId="0" xfId="0" applyFont="1" applyFill="1" applyAlignment="1" applyProtection="1">
      <alignment horizontal="left"/>
      <protection/>
    </xf>
    <xf numFmtId="0" fontId="74" fillId="34" borderId="24" xfId="0" applyFont="1" applyFill="1" applyBorder="1" applyAlignment="1" applyProtection="1">
      <alignment horizontal="left"/>
      <protection/>
    </xf>
    <xf numFmtId="0" fontId="71" fillId="34" borderId="0" xfId="0" applyFont="1" applyFill="1" applyBorder="1" applyAlignment="1" applyProtection="1">
      <alignment horizontal="left"/>
      <protection/>
    </xf>
    <xf numFmtId="0" fontId="76" fillId="34" borderId="0" xfId="0" applyFont="1" applyFill="1" applyAlignment="1" applyProtection="1">
      <alignment horizontal="left" vertical="center"/>
      <protection/>
    </xf>
    <xf numFmtId="0" fontId="77" fillId="34" borderId="0" xfId="0" applyFont="1" applyFill="1" applyAlignment="1" applyProtection="1">
      <alignment/>
      <protection/>
    </xf>
    <xf numFmtId="0" fontId="76" fillId="33" borderId="25" xfId="0" applyFont="1" applyFill="1" applyBorder="1" applyAlignment="1" applyProtection="1">
      <alignment horizontal="center" vertical="center"/>
      <protection/>
    </xf>
    <xf numFmtId="0" fontId="74" fillId="34" borderId="0" xfId="0" applyFont="1" applyFill="1" applyBorder="1" applyAlignment="1" applyProtection="1">
      <alignment/>
      <protection/>
    </xf>
    <xf numFmtId="0" fontId="76" fillId="34" borderId="0" xfId="0" applyFont="1" applyFill="1" applyBorder="1" applyAlignment="1" applyProtection="1">
      <alignment horizontal="center" vertical="center"/>
      <protection/>
    </xf>
    <xf numFmtId="0" fontId="76" fillId="34" borderId="0" xfId="0" applyFont="1" applyFill="1" applyBorder="1" applyAlignment="1" applyProtection="1">
      <alignment horizontal="left" vertical="center"/>
      <protection/>
    </xf>
    <xf numFmtId="0" fontId="76" fillId="34" borderId="0" xfId="0" applyFont="1" applyFill="1" applyAlignment="1" applyProtection="1">
      <alignment horizontal="center" vertical="center"/>
      <protection/>
    </xf>
    <xf numFmtId="0" fontId="76" fillId="33" borderId="26" xfId="0" applyFont="1" applyFill="1" applyBorder="1" applyAlignment="1" applyProtection="1">
      <alignment horizontal="right" vertical="center"/>
      <protection/>
    </xf>
    <xf numFmtId="0" fontId="74" fillId="34" borderId="0" xfId="0" applyFont="1" applyFill="1" applyAlignment="1" applyProtection="1">
      <alignment vertical="center"/>
      <protection/>
    </xf>
    <xf numFmtId="0" fontId="74" fillId="34" borderId="0" xfId="0" applyFont="1" applyFill="1" applyAlignment="1" applyProtection="1">
      <alignment horizontal="left" vertical="center"/>
      <protection/>
    </xf>
    <xf numFmtId="0" fontId="78" fillId="33" borderId="0" xfId="0" applyFont="1" applyFill="1" applyAlignment="1">
      <alignment/>
    </xf>
    <xf numFmtId="0" fontId="73" fillId="33" borderId="0" xfId="0" applyFont="1" applyFill="1" applyAlignment="1">
      <alignment/>
    </xf>
    <xf numFmtId="0" fontId="79" fillId="33" borderId="0" xfId="0" applyFont="1" applyFill="1" applyAlignment="1">
      <alignment vertical="top"/>
    </xf>
    <xf numFmtId="0" fontId="79" fillId="33" borderId="0" xfId="0" applyFont="1" applyFill="1" applyAlignment="1">
      <alignment horizontal="left" vertical="top"/>
    </xf>
    <xf numFmtId="0" fontId="80" fillId="33" borderId="0" xfId="0" applyFont="1" applyFill="1" applyAlignment="1">
      <alignment horizontal="left"/>
    </xf>
    <xf numFmtId="0" fontId="72" fillId="33" borderId="0" xfId="0" applyNumberFormat="1" applyFont="1" applyFill="1" applyAlignment="1">
      <alignment horizontal="left"/>
    </xf>
    <xf numFmtId="0" fontId="80" fillId="33" borderId="0" xfId="0" applyNumberFormat="1" applyFont="1" applyFill="1" applyAlignment="1">
      <alignment horizontal="left"/>
    </xf>
    <xf numFmtId="0" fontId="72" fillId="33" borderId="0" xfId="0" applyFont="1" applyFill="1" applyAlignment="1">
      <alignment horizontal="left"/>
    </xf>
    <xf numFmtId="3" fontId="80" fillId="33" borderId="0" xfId="0" applyNumberFormat="1" applyFont="1" applyFill="1" applyAlignment="1">
      <alignment horizontal="left"/>
    </xf>
    <xf numFmtId="0" fontId="73" fillId="33" borderId="0" xfId="0" applyFont="1" applyFill="1" applyAlignment="1">
      <alignment horizontal="left"/>
    </xf>
    <xf numFmtId="0" fontId="78" fillId="33" borderId="0" xfId="0" applyFont="1" applyFill="1" applyAlignment="1">
      <alignment horizontal="left"/>
    </xf>
    <xf numFmtId="0" fontId="71" fillId="33" borderId="0" xfId="0" applyFont="1" applyFill="1" applyBorder="1" applyAlignment="1" applyProtection="1">
      <alignment/>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horizontal="left"/>
      <protection hidden="1"/>
    </xf>
    <xf numFmtId="0" fontId="73" fillId="33" borderId="0" xfId="0" applyFont="1" applyFill="1" applyBorder="1" applyAlignment="1" applyProtection="1">
      <alignment horizontal="left" vertical="center"/>
      <protection hidden="1"/>
    </xf>
    <xf numFmtId="0" fontId="70" fillId="33" borderId="0" xfId="0" applyFont="1" applyFill="1" applyBorder="1" applyAlignment="1" applyProtection="1">
      <alignment horizontal="left"/>
      <protection hidden="1"/>
    </xf>
    <xf numFmtId="0" fontId="71" fillId="33" borderId="0" xfId="0" applyFont="1" applyFill="1" applyBorder="1" applyAlignment="1" applyProtection="1">
      <alignment horizontal="left" vertical="top" wrapText="1"/>
      <protection hidden="1"/>
    </xf>
    <xf numFmtId="0" fontId="70" fillId="33" borderId="0" xfId="0" applyFont="1" applyFill="1" applyBorder="1" applyAlignment="1" applyProtection="1">
      <alignment horizontal="left" vertical="top" wrapText="1"/>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horizontal="left" vertical="top"/>
      <protection hidden="1"/>
    </xf>
    <xf numFmtId="0" fontId="71" fillId="33" borderId="0" xfId="0" applyFont="1" applyFill="1" applyBorder="1" applyAlignment="1" applyProtection="1">
      <alignment/>
      <protection hidden="1"/>
    </xf>
    <xf numFmtId="0" fontId="70" fillId="33" borderId="0" xfId="0" applyFont="1" applyFill="1" applyBorder="1" applyAlignment="1" applyProtection="1">
      <alignment horizontal="center" vertical="center"/>
      <protection hidden="1"/>
    </xf>
    <xf numFmtId="0" fontId="70" fillId="33" borderId="0" xfId="0" applyFont="1" applyFill="1" applyBorder="1" applyAlignment="1" applyProtection="1">
      <alignment horizontal="center"/>
      <protection hidden="1"/>
    </xf>
    <xf numFmtId="3" fontId="71" fillId="35" borderId="27" xfId="0" applyNumberFormat="1" applyFont="1" applyFill="1" applyBorder="1" applyAlignment="1" applyProtection="1">
      <alignment horizontal="left"/>
      <protection hidden="1"/>
    </xf>
    <xf numFmtId="0" fontId="0" fillId="33" borderId="0" xfId="0" applyFill="1" applyAlignment="1">
      <alignment/>
    </xf>
    <xf numFmtId="0" fontId="70" fillId="33" borderId="0" xfId="0" applyFont="1" applyFill="1" applyBorder="1" applyAlignment="1" applyProtection="1">
      <alignment/>
      <protection hidden="1"/>
    </xf>
    <xf numFmtId="0" fontId="81" fillId="33" borderId="0" xfId="0" applyFont="1" applyFill="1" applyBorder="1" applyAlignment="1" applyProtection="1">
      <alignment/>
      <protection hidden="1"/>
    </xf>
    <xf numFmtId="0" fontId="70" fillId="33" borderId="0" xfId="0" applyFont="1" applyFill="1" applyBorder="1" applyAlignment="1" applyProtection="1">
      <alignment horizontal="center" vertical="center" wrapText="1"/>
      <protection hidden="1"/>
    </xf>
    <xf numFmtId="0" fontId="82" fillId="33" borderId="0" xfId="0" applyFont="1" applyFill="1" applyBorder="1" applyAlignment="1" applyProtection="1">
      <alignment/>
      <protection hidden="1"/>
    </xf>
    <xf numFmtId="0" fontId="71" fillId="33" borderId="0" xfId="0" applyFont="1" applyFill="1" applyBorder="1" applyAlignment="1" applyProtection="1">
      <alignment horizontal="center" vertical="center" wrapText="1"/>
      <protection hidden="1"/>
    </xf>
    <xf numFmtId="0" fontId="71" fillId="33" borderId="0" xfId="0" applyFont="1" applyFill="1" applyBorder="1" applyAlignment="1" applyProtection="1">
      <alignment horizontal="left" vertical="center" wrapText="1"/>
      <protection hidden="1"/>
    </xf>
    <xf numFmtId="1" fontId="71" fillId="33" borderId="0" xfId="0" applyNumberFormat="1" applyFont="1" applyFill="1" applyBorder="1" applyAlignment="1" applyProtection="1">
      <alignment horizontal="center" vertical="center" wrapText="1"/>
      <protection hidden="1"/>
    </xf>
    <xf numFmtId="0" fontId="83" fillId="33" borderId="0" xfId="0" applyFont="1" applyFill="1" applyBorder="1" applyAlignment="1" applyProtection="1">
      <alignment horizontal="center" vertical="top"/>
      <protection hidden="1"/>
    </xf>
    <xf numFmtId="1" fontId="70" fillId="33" borderId="0" xfId="0" applyNumberFormat="1" applyFont="1" applyFill="1" applyBorder="1" applyAlignment="1" applyProtection="1">
      <alignment horizontal="right" vertical="top" wrapText="1"/>
      <protection hidden="1"/>
    </xf>
    <xf numFmtId="0" fontId="81" fillId="33" borderId="0" xfId="0" applyFont="1" applyFill="1" applyBorder="1" applyAlignment="1" applyProtection="1">
      <alignment horizontal="left"/>
      <protection hidden="1"/>
    </xf>
    <xf numFmtId="1" fontId="70" fillId="33" borderId="0" xfId="0" applyNumberFormat="1" applyFont="1" applyFill="1" applyBorder="1" applyAlignment="1" applyProtection="1">
      <alignment horizontal="left" vertical="top" wrapText="1"/>
      <protection hidden="1"/>
    </xf>
    <xf numFmtId="0" fontId="84" fillId="33" borderId="0" xfId="0" applyFont="1" applyFill="1" applyBorder="1" applyAlignment="1" applyProtection="1">
      <alignment/>
      <protection hidden="1"/>
    </xf>
    <xf numFmtId="0" fontId="85" fillId="33" borderId="0" xfId="0" applyFont="1" applyFill="1" applyBorder="1" applyAlignment="1" applyProtection="1">
      <alignment/>
      <protection hidden="1"/>
    </xf>
    <xf numFmtId="164" fontId="84" fillId="33" borderId="0" xfId="0" applyNumberFormat="1" applyFont="1" applyFill="1" applyBorder="1" applyAlignment="1" applyProtection="1">
      <alignment/>
      <protection hidden="1"/>
    </xf>
    <xf numFmtId="1" fontId="84" fillId="33" borderId="0" xfId="0" applyNumberFormat="1" applyFont="1" applyFill="1" applyBorder="1" applyAlignment="1" applyProtection="1">
      <alignment/>
      <protection hidden="1"/>
    </xf>
    <xf numFmtId="0" fontId="86" fillId="33" borderId="0" xfId="0" applyFont="1" applyFill="1" applyBorder="1" applyAlignment="1">
      <alignment horizontal="left"/>
    </xf>
    <xf numFmtId="0" fontId="53" fillId="33" borderId="0" xfId="0" applyFont="1" applyFill="1" applyBorder="1" applyAlignment="1">
      <alignment/>
    </xf>
    <xf numFmtId="49" fontId="87" fillId="33" borderId="0" xfId="0" applyNumberFormat="1" applyFont="1" applyFill="1" applyBorder="1" applyAlignment="1">
      <alignment horizontal="center" vertical="center" wrapText="1"/>
    </xf>
    <xf numFmtId="0" fontId="87" fillId="33" borderId="0" xfId="0" applyFont="1" applyFill="1" applyBorder="1" applyAlignment="1">
      <alignment horizontal="center" vertical="center" wrapText="1"/>
    </xf>
    <xf numFmtId="0" fontId="88" fillId="33" borderId="0" xfId="0" applyFont="1" applyFill="1" applyBorder="1" applyAlignment="1">
      <alignment horizontal="justify" vertical="top" wrapText="1"/>
    </xf>
    <xf numFmtId="0" fontId="84" fillId="33" borderId="0" xfId="0" applyFont="1" applyFill="1" applyBorder="1" applyAlignment="1" applyProtection="1">
      <alignment horizontal="center"/>
      <protection hidden="1"/>
    </xf>
    <xf numFmtId="0" fontId="57" fillId="33" borderId="0" xfId="0" applyFont="1" applyFill="1" applyBorder="1" applyAlignment="1">
      <alignment/>
    </xf>
    <xf numFmtId="0" fontId="89" fillId="33" borderId="0" xfId="0" applyFont="1" applyFill="1" applyBorder="1" applyAlignment="1">
      <alignment horizontal="center" vertical="center" wrapText="1"/>
    </xf>
    <xf numFmtId="0" fontId="88" fillId="33" borderId="0" xfId="0" applyFont="1" applyFill="1" applyBorder="1" applyAlignment="1">
      <alignment vertical="top" wrapText="1"/>
    </xf>
    <xf numFmtId="6" fontId="53" fillId="33" borderId="0" xfId="0" applyNumberFormat="1" applyFont="1" applyFill="1" applyBorder="1" applyAlignment="1">
      <alignment/>
    </xf>
    <xf numFmtId="0" fontId="90" fillId="33" borderId="0" xfId="0" applyFont="1" applyFill="1" applyBorder="1" applyAlignment="1">
      <alignment horizontal="justify" vertical="top" wrapText="1"/>
    </xf>
    <xf numFmtId="0" fontId="87" fillId="33" borderId="0" xfId="0" applyFont="1" applyFill="1" applyBorder="1" applyAlignment="1">
      <alignment horizontal="center" vertical="center"/>
    </xf>
    <xf numFmtId="0" fontId="90" fillId="33" borderId="0" xfId="0" applyFont="1" applyFill="1" applyBorder="1" applyAlignment="1">
      <alignment wrapText="1"/>
    </xf>
    <xf numFmtId="0" fontId="89" fillId="33" borderId="0" xfId="0" applyFont="1" applyFill="1" applyBorder="1" applyAlignment="1">
      <alignment horizontal="center" vertical="center"/>
    </xf>
    <xf numFmtId="0" fontId="88" fillId="33" borderId="0" xfId="0" applyFont="1" applyFill="1" applyBorder="1" applyAlignment="1">
      <alignment horizontal="justify"/>
    </xf>
    <xf numFmtId="0" fontId="88" fillId="33" borderId="0" xfId="0" applyFont="1" applyFill="1" applyBorder="1" applyAlignment="1">
      <alignment wrapText="1"/>
    </xf>
    <xf numFmtId="0" fontId="84" fillId="33" borderId="0" xfId="0" applyFont="1" applyFill="1" applyBorder="1" applyAlignment="1" applyProtection="1">
      <alignment horizontal="left" vertical="top" wrapText="1"/>
      <protection hidden="1"/>
    </xf>
    <xf numFmtId="49" fontId="84" fillId="33" borderId="0" xfId="0" applyNumberFormat="1" applyFont="1" applyFill="1" applyBorder="1" applyAlignment="1" applyProtection="1">
      <alignment/>
      <protection hidden="1"/>
    </xf>
    <xf numFmtId="0" fontId="88" fillId="33" borderId="0" xfId="0" applyFont="1" applyFill="1" applyBorder="1" applyAlignment="1">
      <alignment horizontal="justify" wrapText="1"/>
    </xf>
    <xf numFmtId="0" fontId="88" fillId="33" borderId="0" xfId="0" applyFont="1" applyFill="1" applyBorder="1" applyAlignment="1">
      <alignment horizontal="left" vertical="top" wrapText="1"/>
    </xf>
    <xf numFmtId="0" fontId="70" fillId="35" borderId="25" xfId="0" applyFont="1" applyFill="1" applyBorder="1" applyAlignment="1" applyProtection="1">
      <alignment horizontal="center" vertical="center" wrapText="1"/>
      <protection hidden="1" locked="0"/>
    </xf>
    <xf numFmtId="0" fontId="54" fillId="33" borderId="0" xfId="0" applyFont="1" applyFill="1" applyAlignment="1">
      <alignment/>
    </xf>
    <xf numFmtId="0" fontId="70" fillId="33" borderId="0" xfId="0" applyFont="1" applyFill="1" applyBorder="1" applyAlignment="1">
      <alignment/>
    </xf>
    <xf numFmtId="0" fontId="70" fillId="33" borderId="0" xfId="0" applyFont="1" applyFill="1" applyAlignment="1">
      <alignment/>
    </xf>
    <xf numFmtId="0" fontId="71" fillId="33" borderId="0" xfId="0" applyFont="1" applyFill="1" applyAlignment="1">
      <alignment/>
    </xf>
    <xf numFmtId="0" fontId="70" fillId="33" borderId="0" xfId="0" applyFont="1" applyFill="1" applyAlignment="1">
      <alignment horizontal="left" vertical="top"/>
    </xf>
    <xf numFmtId="0" fontId="70" fillId="33" borderId="0" xfId="0" applyFont="1" applyFill="1" applyAlignment="1">
      <alignment horizontal="right"/>
    </xf>
    <xf numFmtId="0" fontId="70" fillId="33" borderId="0" xfId="0" applyFont="1" applyFill="1" applyBorder="1" applyAlignment="1">
      <alignment horizontal="left" vertical="top"/>
    </xf>
    <xf numFmtId="1" fontId="71" fillId="33" borderId="0" xfId="0" applyNumberFormat="1" applyFont="1" applyFill="1" applyBorder="1" applyAlignment="1">
      <alignment horizontal="center" vertical="center"/>
    </xf>
    <xf numFmtId="0" fontId="91" fillId="33" borderId="0" xfId="0" applyFont="1" applyFill="1" applyBorder="1" applyAlignment="1" applyProtection="1">
      <alignment horizontal="center" vertical="center"/>
      <protection locked="0"/>
    </xf>
    <xf numFmtId="0" fontId="92" fillId="33" borderId="0" xfId="0" applyFont="1" applyFill="1" applyBorder="1" applyAlignment="1" applyProtection="1">
      <alignment vertical="center"/>
      <protection hidden="1"/>
    </xf>
    <xf numFmtId="0" fontId="93" fillId="33" borderId="0" xfId="0" applyFont="1" applyFill="1" applyAlignment="1">
      <alignment/>
    </xf>
    <xf numFmtId="0" fontId="71" fillId="33" borderId="0" xfId="0" applyFont="1" applyFill="1" applyBorder="1" applyAlignment="1" applyProtection="1">
      <alignment horizontal="left" vertical="top" wrapText="1"/>
      <protection/>
    </xf>
    <xf numFmtId="0" fontId="70" fillId="33" borderId="0" xfId="0" applyFont="1" applyFill="1" applyBorder="1" applyAlignment="1" applyProtection="1">
      <alignment horizontal="left" vertical="top" wrapText="1"/>
      <protection/>
    </xf>
    <xf numFmtId="0" fontId="70" fillId="33" borderId="0" xfId="0" applyFont="1" applyFill="1" applyBorder="1" applyAlignment="1" applyProtection="1">
      <alignment horizontal="right" vertical="top" wrapText="1"/>
      <protection/>
    </xf>
    <xf numFmtId="0" fontId="70" fillId="33" borderId="0" xfId="0" applyFont="1" applyFill="1" applyBorder="1" applyAlignment="1" applyProtection="1">
      <alignment horizontal="right" vertical="top"/>
      <protection/>
    </xf>
    <xf numFmtId="0" fontId="70" fillId="33" borderId="0" xfId="0" applyFont="1" applyFill="1" applyBorder="1" applyAlignment="1" applyProtection="1">
      <alignment/>
      <protection/>
    </xf>
    <xf numFmtId="1" fontId="70" fillId="33" borderId="0" xfId="0" applyNumberFormat="1" applyFont="1" applyFill="1" applyBorder="1" applyAlignment="1" applyProtection="1">
      <alignment horizontal="right" vertical="top" wrapText="1"/>
      <protection/>
    </xf>
    <xf numFmtId="0" fontId="70" fillId="33" borderId="0" xfId="0" applyFont="1" applyFill="1" applyBorder="1" applyAlignment="1" applyProtection="1">
      <alignment horizontal="left" vertical="top"/>
      <protection/>
    </xf>
    <xf numFmtId="0" fontId="70" fillId="33" borderId="0" xfId="0" applyFont="1" applyFill="1" applyBorder="1" applyAlignment="1" applyProtection="1">
      <alignment horizontal="center" vertical="top"/>
      <protection/>
    </xf>
    <xf numFmtId="2" fontId="70" fillId="33" borderId="0" xfId="0" applyNumberFormat="1" applyFont="1" applyFill="1" applyBorder="1" applyAlignment="1" applyProtection="1">
      <alignment horizontal="right" vertical="top"/>
      <protection/>
    </xf>
    <xf numFmtId="0" fontId="71" fillId="33" borderId="0" xfId="0" applyFont="1" applyFill="1" applyBorder="1" applyAlignment="1" applyProtection="1">
      <alignment/>
      <protection/>
    </xf>
    <xf numFmtId="0" fontId="70" fillId="33" borderId="0" xfId="0" applyFont="1" applyFill="1" applyBorder="1" applyAlignment="1" applyProtection="1">
      <alignment horizontal="center" vertical="center"/>
      <protection/>
    </xf>
    <xf numFmtId="0" fontId="70" fillId="33" borderId="28" xfId="0" applyFont="1" applyFill="1" applyBorder="1" applyAlignment="1" applyProtection="1">
      <alignment/>
      <protection/>
    </xf>
    <xf numFmtId="0" fontId="70" fillId="33" borderId="29" xfId="0" applyFont="1" applyFill="1" applyBorder="1" applyAlignment="1" applyProtection="1">
      <alignment/>
      <protection/>
    </xf>
    <xf numFmtId="0" fontId="94" fillId="33" borderId="0" xfId="0" applyFont="1" applyFill="1" applyAlignment="1">
      <alignment/>
    </xf>
    <xf numFmtId="0" fontId="92" fillId="33" borderId="0" xfId="0" applyFont="1" applyFill="1" applyBorder="1" applyAlignment="1" applyProtection="1">
      <alignment horizontal="left" vertical="center" wrapText="1"/>
      <protection hidden="1"/>
    </xf>
    <xf numFmtId="0" fontId="74" fillId="33" borderId="13" xfId="0" applyFont="1" applyFill="1" applyBorder="1" applyAlignment="1" applyProtection="1">
      <alignment horizontal="center" vertical="center" textRotation="90"/>
      <protection hidden="1"/>
    </xf>
    <xf numFmtId="0" fontId="74" fillId="33" borderId="30" xfId="0" applyFont="1" applyFill="1" applyBorder="1" applyAlignment="1" applyProtection="1">
      <alignment horizontal="center" vertical="center" textRotation="90"/>
      <protection hidden="1"/>
    </xf>
    <xf numFmtId="0" fontId="74" fillId="33" borderId="31" xfId="0" applyFont="1" applyFill="1" applyBorder="1" applyAlignment="1" applyProtection="1">
      <alignment horizontal="center" vertical="center" textRotation="90"/>
      <protection hidden="1"/>
    </xf>
    <xf numFmtId="0" fontId="74" fillId="33" borderId="14" xfId="0" applyFont="1" applyFill="1" applyBorder="1" applyAlignment="1" applyProtection="1">
      <alignment horizontal="center" vertical="center" textRotation="90"/>
      <protection hidden="1"/>
    </xf>
    <xf numFmtId="0" fontId="74" fillId="33" borderId="25" xfId="0" applyFont="1" applyFill="1" applyBorder="1" applyAlignment="1" applyProtection="1">
      <alignment horizontal="center" vertical="center" textRotation="90"/>
      <protection hidden="1"/>
    </xf>
    <xf numFmtId="0" fontId="74" fillId="33" borderId="32" xfId="0" applyFont="1" applyFill="1" applyBorder="1" applyAlignment="1" applyProtection="1">
      <alignment horizontal="center" vertical="center" textRotation="90"/>
      <protection hidden="1"/>
    </xf>
    <xf numFmtId="0" fontId="71" fillId="35" borderId="14" xfId="0" applyFont="1" applyFill="1" applyBorder="1" applyAlignment="1" applyProtection="1">
      <alignment horizontal="center" vertical="center" wrapText="1"/>
      <protection hidden="1" locked="0"/>
    </xf>
    <xf numFmtId="0" fontId="71" fillId="35" borderId="25" xfId="0" applyFont="1" applyFill="1" applyBorder="1" applyAlignment="1" applyProtection="1">
      <alignment horizontal="center" vertical="center" wrapText="1"/>
      <protection hidden="1" locked="0"/>
    </xf>
    <xf numFmtId="0" fontId="74" fillId="33" borderId="14" xfId="0" applyFont="1" applyFill="1" applyBorder="1" applyAlignment="1" applyProtection="1">
      <alignment horizontal="left" vertical="top" wrapText="1"/>
      <protection hidden="1"/>
    </xf>
    <xf numFmtId="0" fontId="74" fillId="33" borderId="25" xfId="0" applyFont="1" applyFill="1" applyBorder="1" applyAlignment="1" applyProtection="1">
      <alignment horizontal="left" vertical="top" wrapText="1"/>
      <protection hidden="1"/>
    </xf>
    <xf numFmtId="0" fontId="74" fillId="33" borderId="32" xfId="0" applyFont="1" applyFill="1" applyBorder="1" applyAlignment="1" applyProtection="1">
      <alignment horizontal="left" vertical="top" wrapText="1"/>
      <protection hidden="1"/>
    </xf>
    <xf numFmtId="49" fontId="70" fillId="35" borderId="14" xfId="0" applyNumberFormat="1" applyFont="1" applyFill="1" applyBorder="1" applyAlignment="1" applyProtection="1">
      <alignment horizontal="left" vertical="top" wrapText="1"/>
      <protection locked="0"/>
    </xf>
    <xf numFmtId="49" fontId="70" fillId="35" borderId="33" xfId="0" applyNumberFormat="1" applyFont="1" applyFill="1" applyBorder="1" applyAlignment="1" applyProtection="1">
      <alignment horizontal="left" vertical="top" wrapText="1"/>
      <protection locked="0"/>
    </xf>
    <xf numFmtId="49" fontId="70" fillId="35" borderId="25" xfId="0" applyNumberFormat="1" applyFont="1" applyFill="1" applyBorder="1" applyAlignment="1" applyProtection="1">
      <alignment horizontal="left" vertical="top" wrapText="1"/>
      <protection locked="0"/>
    </xf>
    <xf numFmtId="49" fontId="70" fillId="35" borderId="34" xfId="0" applyNumberFormat="1" applyFont="1" applyFill="1" applyBorder="1" applyAlignment="1" applyProtection="1">
      <alignment horizontal="left" vertical="top" wrapText="1"/>
      <protection locked="0"/>
    </xf>
    <xf numFmtId="49" fontId="70" fillId="35" borderId="32" xfId="0" applyNumberFormat="1" applyFont="1" applyFill="1" applyBorder="1" applyAlignment="1" applyProtection="1">
      <alignment horizontal="left" vertical="top" wrapText="1"/>
      <protection locked="0"/>
    </xf>
    <xf numFmtId="49" fontId="70" fillId="35" borderId="35" xfId="0" applyNumberFormat="1" applyFont="1" applyFill="1" applyBorder="1" applyAlignment="1" applyProtection="1">
      <alignment horizontal="left" vertical="top" wrapText="1"/>
      <protection locked="0"/>
    </xf>
    <xf numFmtId="3" fontId="71" fillId="35" borderId="13" xfId="0" applyNumberFormat="1" applyFont="1" applyFill="1" applyBorder="1" applyAlignment="1" applyProtection="1">
      <alignment horizontal="right" vertical="center" wrapText="1"/>
      <protection locked="0"/>
    </xf>
    <xf numFmtId="3" fontId="71" fillId="35" borderId="14" xfId="0" applyNumberFormat="1" applyFont="1" applyFill="1" applyBorder="1" applyAlignment="1" applyProtection="1">
      <alignment horizontal="right" vertical="center" wrapText="1"/>
      <protection locked="0"/>
    </xf>
    <xf numFmtId="3" fontId="71" fillId="35" borderId="33" xfId="0" applyNumberFormat="1" applyFont="1" applyFill="1" applyBorder="1" applyAlignment="1" applyProtection="1">
      <alignment horizontal="right" vertical="center" wrapText="1"/>
      <protection locked="0"/>
    </xf>
    <xf numFmtId="3" fontId="71" fillId="35" borderId="30" xfId="0" applyNumberFormat="1" applyFont="1" applyFill="1" applyBorder="1" applyAlignment="1" applyProtection="1">
      <alignment horizontal="right" vertical="center" wrapText="1"/>
      <protection locked="0"/>
    </xf>
    <xf numFmtId="3" fontId="71" fillId="35" borderId="25" xfId="0" applyNumberFormat="1" applyFont="1" applyFill="1" applyBorder="1" applyAlignment="1" applyProtection="1">
      <alignment horizontal="right" vertical="center" wrapText="1"/>
      <protection locked="0"/>
    </xf>
    <xf numFmtId="3" fontId="71" fillId="35" borderId="34" xfId="0" applyNumberFormat="1" applyFont="1" applyFill="1" applyBorder="1" applyAlignment="1" applyProtection="1">
      <alignment horizontal="right" vertical="center" wrapText="1"/>
      <protection locked="0"/>
    </xf>
    <xf numFmtId="3" fontId="71" fillId="35" borderId="31" xfId="0" applyNumberFormat="1" applyFont="1" applyFill="1" applyBorder="1" applyAlignment="1" applyProtection="1">
      <alignment horizontal="right" vertical="center" wrapText="1"/>
      <protection locked="0"/>
    </xf>
    <xf numFmtId="3" fontId="71" fillId="35" borderId="32" xfId="0" applyNumberFormat="1" applyFont="1" applyFill="1" applyBorder="1" applyAlignment="1" applyProtection="1">
      <alignment horizontal="right" vertical="center" wrapText="1"/>
      <protection locked="0"/>
    </xf>
    <xf numFmtId="3" fontId="71" fillId="35" borderId="35" xfId="0" applyNumberFormat="1" applyFont="1" applyFill="1" applyBorder="1" applyAlignment="1" applyProtection="1">
      <alignment horizontal="right" vertical="center" wrapText="1"/>
      <protection locked="0"/>
    </xf>
    <xf numFmtId="3" fontId="71" fillId="35" borderId="13" xfId="0" applyNumberFormat="1" applyFont="1" applyFill="1" applyBorder="1" applyAlignment="1" applyProtection="1">
      <alignment horizontal="right" vertical="center"/>
      <protection locked="0"/>
    </xf>
    <xf numFmtId="3" fontId="71" fillId="35" borderId="14" xfId="0" applyNumberFormat="1" applyFont="1" applyFill="1" applyBorder="1" applyAlignment="1" applyProtection="1">
      <alignment horizontal="right" vertical="center"/>
      <protection locked="0"/>
    </xf>
    <xf numFmtId="3" fontId="71" fillId="35" borderId="15" xfId="0" applyNumberFormat="1" applyFont="1" applyFill="1" applyBorder="1" applyAlignment="1" applyProtection="1">
      <alignment horizontal="right" vertical="center"/>
      <protection locked="0"/>
    </xf>
    <xf numFmtId="3" fontId="71" fillId="35" borderId="30" xfId="0" applyNumberFormat="1" applyFont="1" applyFill="1" applyBorder="1" applyAlignment="1" applyProtection="1">
      <alignment horizontal="right" vertical="center"/>
      <protection locked="0"/>
    </xf>
    <xf numFmtId="3" fontId="71" fillId="35" borderId="25" xfId="0" applyNumberFormat="1" applyFont="1" applyFill="1" applyBorder="1" applyAlignment="1" applyProtection="1">
      <alignment horizontal="right" vertical="center"/>
      <protection locked="0"/>
    </xf>
    <xf numFmtId="3" fontId="71" fillId="35" borderId="36" xfId="0" applyNumberFormat="1" applyFont="1" applyFill="1" applyBorder="1" applyAlignment="1" applyProtection="1">
      <alignment horizontal="right" vertical="center"/>
      <protection locked="0"/>
    </xf>
    <xf numFmtId="3" fontId="71" fillId="35" borderId="31" xfId="0" applyNumberFormat="1" applyFont="1" applyFill="1" applyBorder="1" applyAlignment="1" applyProtection="1">
      <alignment horizontal="right" vertical="center"/>
      <protection locked="0"/>
    </xf>
    <xf numFmtId="3" fontId="71" fillId="35" borderId="32" xfId="0" applyNumberFormat="1" applyFont="1" applyFill="1" applyBorder="1" applyAlignment="1" applyProtection="1">
      <alignment horizontal="right" vertical="center"/>
      <protection locked="0"/>
    </xf>
    <xf numFmtId="3" fontId="71" fillId="35" borderId="37" xfId="0" applyNumberFormat="1" applyFont="1" applyFill="1" applyBorder="1" applyAlignment="1" applyProtection="1">
      <alignment horizontal="right" vertical="center"/>
      <protection locked="0"/>
    </xf>
    <xf numFmtId="0" fontId="84" fillId="33" borderId="0" xfId="0" applyFont="1" applyFill="1" applyBorder="1" applyAlignment="1" applyProtection="1">
      <alignment horizontal="center"/>
      <protection hidden="1"/>
    </xf>
    <xf numFmtId="0" fontId="74" fillId="33" borderId="17" xfId="0" applyFont="1" applyFill="1" applyBorder="1" applyAlignment="1" applyProtection="1">
      <alignment horizontal="center" vertical="center" textRotation="90"/>
      <protection hidden="1"/>
    </xf>
    <xf numFmtId="0" fontId="74" fillId="33" borderId="38" xfId="0" applyFont="1" applyFill="1" applyBorder="1" applyAlignment="1" applyProtection="1">
      <alignment horizontal="center" vertical="center" textRotation="90"/>
      <protection hidden="1"/>
    </xf>
    <xf numFmtId="0" fontId="71" fillId="35" borderId="17" xfId="0" applyFont="1" applyFill="1" applyBorder="1" applyAlignment="1" applyProtection="1">
      <alignment horizontal="center" vertical="center" wrapText="1"/>
      <protection hidden="1" locked="0"/>
    </xf>
    <xf numFmtId="0" fontId="74" fillId="33" borderId="17" xfId="0" applyFont="1" applyFill="1" applyBorder="1" applyAlignment="1" applyProtection="1">
      <alignment horizontal="left" vertical="top" wrapText="1"/>
      <protection hidden="1"/>
    </xf>
    <xf numFmtId="0" fontId="74" fillId="33" borderId="38" xfId="0" applyFont="1" applyFill="1" applyBorder="1" applyAlignment="1" applyProtection="1">
      <alignment horizontal="left" vertical="top" wrapText="1"/>
      <protection hidden="1"/>
    </xf>
    <xf numFmtId="49" fontId="70" fillId="35" borderId="17" xfId="0" applyNumberFormat="1" applyFont="1" applyFill="1" applyBorder="1" applyAlignment="1" applyProtection="1">
      <alignment horizontal="left" vertical="top" wrapText="1"/>
      <protection locked="0"/>
    </xf>
    <xf numFmtId="49" fontId="70" fillId="35" borderId="39" xfId="0" applyNumberFormat="1" applyFont="1" applyFill="1" applyBorder="1" applyAlignment="1" applyProtection="1">
      <alignment horizontal="left" vertical="top" wrapText="1"/>
      <protection locked="0"/>
    </xf>
    <xf numFmtId="49" fontId="70" fillId="35" borderId="38" xfId="0" applyNumberFormat="1" applyFont="1" applyFill="1" applyBorder="1" applyAlignment="1" applyProtection="1">
      <alignment horizontal="left" vertical="top" wrapText="1"/>
      <protection locked="0"/>
    </xf>
    <xf numFmtId="49" fontId="70" fillId="35" borderId="40" xfId="0" applyNumberFormat="1" applyFont="1" applyFill="1" applyBorder="1" applyAlignment="1" applyProtection="1">
      <alignment horizontal="left" vertical="top" wrapText="1"/>
      <protection locked="0"/>
    </xf>
    <xf numFmtId="3" fontId="71" fillId="35" borderId="16" xfId="0" applyNumberFormat="1" applyFont="1" applyFill="1" applyBorder="1" applyAlignment="1" applyProtection="1">
      <alignment horizontal="right" vertical="center" wrapText="1"/>
      <protection locked="0"/>
    </xf>
    <xf numFmtId="3" fontId="71" fillId="35" borderId="17" xfId="0" applyNumberFormat="1" applyFont="1" applyFill="1" applyBorder="1" applyAlignment="1" applyProtection="1">
      <alignment horizontal="right" vertical="center" wrapText="1"/>
      <protection locked="0"/>
    </xf>
    <xf numFmtId="3" fontId="71" fillId="35" borderId="39" xfId="0" applyNumberFormat="1" applyFont="1" applyFill="1" applyBorder="1" applyAlignment="1" applyProtection="1">
      <alignment horizontal="right" vertical="center" wrapText="1"/>
      <protection locked="0"/>
    </xf>
    <xf numFmtId="3" fontId="71" fillId="35" borderId="41" xfId="0" applyNumberFormat="1" applyFont="1" applyFill="1" applyBorder="1" applyAlignment="1" applyProtection="1">
      <alignment horizontal="right" vertical="center" wrapText="1"/>
      <protection locked="0"/>
    </xf>
    <xf numFmtId="3" fontId="71" fillId="35" borderId="38" xfId="0" applyNumberFormat="1" applyFont="1" applyFill="1" applyBorder="1" applyAlignment="1" applyProtection="1">
      <alignment horizontal="right" vertical="center" wrapText="1"/>
      <protection locked="0"/>
    </xf>
    <xf numFmtId="3" fontId="71" fillId="35" borderId="40" xfId="0" applyNumberFormat="1" applyFont="1" applyFill="1" applyBorder="1" applyAlignment="1" applyProtection="1">
      <alignment horizontal="right" vertical="center" wrapText="1"/>
      <protection locked="0"/>
    </xf>
    <xf numFmtId="49" fontId="71" fillId="35" borderId="0" xfId="0" applyNumberFormat="1" applyFont="1" applyFill="1" applyBorder="1" applyAlignment="1" applyProtection="1">
      <alignment horizontal="left" vertical="top" wrapText="1"/>
      <protection locked="0"/>
    </xf>
    <xf numFmtId="0" fontId="70" fillId="33" borderId="42" xfId="0" applyFont="1" applyFill="1" applyBorder="1" applyAlignment="1" applyProtection="1">
      <alignment horizontal="center"/>
      <protection hidden="1"/>
    </xf>
    <xf numFmtId="0" fontId="70" fillId="35" borderId="0" xfId="0" applyFont="1" applyFill="1" applyBorder="1" applyAlignment="1" applyProtection="1">
      <alignment horizontal="center" vertical="top" wrapText="1"/>
      <protection locked="0"/>
    </xf>
    <xf numFmtId="0" fontId="71" fillId="33" borderId="0" xfId="0" applyFont="1" applyFill="1" applyBorder="1" applyAlignment="1" applyProtection="1">
      <alignment horizontal="center" vertical="top" wrapText="1"/>
      <protection/>
    </xf>
    <xf numFmtId="0" fontId="70" fillId="35" borderId="0" xfId="0" applyFont="1" applyFill="1" applyBorder="1" applyAlignment="1" applyProtection="1">
      <alignment horizontal="left" vertical="top" wrapText="1"/>
      <protection locked="0"/>
    </xf>
    <xf numFmtId="3" fontId="71" fillId="36" borderId="13" xfId="0" applyNumberFormat="1" applyFont="1" applyFill="1" applyBorder="1" applyAlignment="1" applyProtection="1">
      <alignment horizontal="right" vertical="center" wrapText="1"/>
      <protection hidden="1"/>
    </xf>
    <xf numFmtId="3" fontId="71" fillId="36" borderId="14" xfId="0" applyNumberFormat="1" applyFont="1" applyFill="1" applyBorder="1" applyAlignment="1" applyProtection="1">
      <alignment horizontal="right" vertical="center" wrapText="1"/>
      <protection hidden="1"/>
    </xf>
    <xf numFmtId="3" fontId="71" fillId="36" borderId="33" xfId="0" applyNumberFormat="1" applyFont="1" applyFill="1" applyBorder="1" applyAlignment="1" applyProtection="1">
      <alignment horizontal="right" vertical="center" wrapText="1"/>
      <protection hidden="1"/>
    </xf>
    <xf numFmtId="3" fontId="71" fillId="36" borderId="30" xfId="0" applyNumberFormat="1" applyFont="1" applyFill="1" applyBorder="1" applyAlignment="1" applyProtection="1">
      <alignment horizontal="right" vertical="center" wrapText="1"/>
      <protection hidden="1"/>
    </xf>
    <xf numFmtId="3" fontId="71" fillId="36" borderId="25" xfId="0" applyNumberFormat="1" applyFont="1" applyFill="1" applyBorder="1" applyAlignment="1" applyProtection="1">
      <alignment horizontal="right" vertical="center" wrapText="1"/>
      <protection hidden="1"/>
    </xf>
    <xf numFmtId="3" fontId="71" fillId="36" borderId="34" xfId="0" applyNumberFormat="1" applyFont="1" applyFill="1" applyBorder="1" applyAlignment="1" applyProtection="1">
      <alignment horizontal="right" vertical="center" wrapText="1"/>
      <protection hidden="1"/>
    </xf>
    <xf numFmtId="3" fontId="71" fillId="36" borderId="41" xfId="0" applyNumberFormat="1" applyFont="1" applyFill="1" applyBorder="1" applyAlignment="1" applyProtection="1">
      <alignment horizontal="right" vertical="center" wrapText="1"/>
      <protection hidden="1"/>
    </xf>
    <xf numFmtId="3" fontId="71" fillId="36" borderId="38" xfId="0" applyNumberFormat="1" applyFont="1" applyFill="1" applyBorder="1" applyAlignment="1" applyProtection="1">
      <alignment horizontal="right" vertical="center" wrapText="1"/>
      <protection hidden="1"/>
    </xf>
    <xf numFmtId="3" fontId="71" fillId="36" borderId="40" xfId="0" applyNumberFormat="1" applyFont="1" applyFill="1" applyBorder="1" applyAlignment="1" applyProtection="1">
      <alignment horizontal="right" vertical="center" wrapText="1"/>
      <protection hidden="1"/>
    </xf>
    <xf numFmtId="3" fontId="71" fillId="36" borderId="15" xfId="0" applyNumberFormat="1" applyFont="1" applyFill="1" applyBorder="1" applyAlignment="1" applyProtection="1">
      <alignment horizontal="right" vertical="center" wrapText="1"/>
      <protection hidden="1"/>
    </xf>
    <xf numFmtId="3" fontId="71" fillId="36" borderId="36" xfId="0" applyNumberFormat="1" applyFont="1" applyFill="1" applyBorder="1" applyAlignment="1" applyProtection="1">
      <alignment horizontal="right" vertical="center" wrapText="1"/>
      <protection hidden="1"/>
    </xf>
    <xf numFmtId="3" fontId="71" fillId="36" borderId="43" xfId="0" applyNumberFormat="1" applyFont="1" applyFill="1" applyBorder="1" applyAlignment="1" applyProtection="1">
      <alignment horizontal="right" vertical="center" wrapText="1"/>
      <protection hidden="1"/>
    </xf>
    <xf numFmtId="3" fontId="71" fillId="35" borderId="16" xfId="0" applyNumberFormat="1" applyFont="1" applyFill="1" applyBorder="1" applyAlignment="1" applyProtection="1">
      <alignment horizontal="right" vertical="center"/>
      <protection locked="0"/>
    </xf>
    <xf numFmtId="3" fontId="71" fillId="35" borderId="17" xfId="0" applyNumberFormat="1" applyFont="1" applyFill="1" applyBorder="1" applyAlignment="1" applyProtection="1">
      <alignment horizontal="right" vertical="center"/>
      <protection locked="0"/>
    </xf>
    <xf numFmtId="3" fontId="71" fillId="35" borderId="18" xfId="0" applyNumberFormat="1" applyFont="1" applyFill="1" applyBorder="1" applyAlignment="1" applyProtection="1">
      <alignment horizontal="right" vertical="center"/>
      <protection locked="0"/>
    </xf>
    <xf numFmtId="3" fontId="71" fillId="35" borderId="41" xfId="0" applyNumberFormat="1" applyFont="1" applyFill="1" applyBorder="1" applyAlignment="1" applyProtection="1">
      <alignment horizontal="right" vertical="center"/>
      <protection locked="0"/>
    </xf>
    <xf numFmtId="3" fontId="71" fillId="35" borderId="38" xfId="0" applyNumberFormat="1" applyFont="1" applyFill="1" applyBorder="1" applyAlignment="1" applyProtection="1">
      <alignment horizontal="right" vertical="center"/>
      <protection locked="0"/>
    </xf>
    <xf numFmtId="3" fontId="71" fillId="35" borderId="43" xfId="0" applyNumberFormat="1" applyFont="1" applyFill="1" applyBorder="1" applyAlignment="1" applyProtection="1">
      <alignment horizontal="right" vertical="center"/>
      <protection locked="0"/>
    </xf>
    <xf numFmtId="0" fontId="74" fillId="33" borderId="38" xfId="0" applyFont="1" applyFill="1" applyBorder="1" applyAlignment="1" applyProtection="1">
      <alignment horizontal="center" vertical="center" wrapText="1"/>
      <protection hidden="1"/>
    </xf>
    <xf numFmtId="0" fontId="74" fillId="33" borderId="32" xfId="0" applyFont="1" applyFill="1" applyBorder="1" applyAlignment="1" applyProtection="1">
      <alignment horizontal="center" vertical="center" wrapText="1"/>
      <protection hidden="1"/>
    </xf>
    <xf numFmtId="0" fontId="74" fillId="33" borderId="16" xfId="0" applyFont="1" applyFill="1" applyBorder="1" applyAlignment="1" applyProtection="1">
      <alignment horizontal="center" vertical="center" textRotation="90"/>
      <protection hidden="1"/>
    </xf>
    <xf numFmtId="0" fontId="74" fillId="33" borderId="41" xfId="0" applyFont="1" applyFill="1" applyBorder="1" applyAlignment="1" applyProtection="1">
      <alignment horizontal="center" vertical="center" textRotation="90"/>
      <protection hidden="1"/>
    </xf>
    <xf numFmtId="0" fontId="76" fillId="36" borderId="16" xfId="0" applyFont="1" applyFill="1" applyBorder="1" applyAlignment="1" applyProtection="1">
      <alignment horizontal="center" vertical="center" textRotation="90"/>
      <protection hidden="1"/>
    </xf>
    <xf numFmtId="0" fontId="76" fillId="36" borderId="30" xfId="0" applyFont="1" applyFill="1" applyBorder="1" applyAlignment="1" applyProtection="1">
      <alignment horizontal="center" vertical="center" textRotation="90"/>
      <protection hidden="1"/>
    </xf>
    <xf numFmtId="0" fontId="76" fillId="36" borderId="41" xfId="0" applyFont="1" applyFill="1" applyBorder="1" applyAlignment="1" applyProtection="1">
      <alignment horizontal="center" vertical="center" textRotation="90"/>
      <protection hidden="1"/>
    </xf>
    <xf numFmtId="0" fontId="76" fillId="36" borderId="17" xfId="0" applyFont="1" applyFill="1" applyBorder="1" applyAlignment="1" applyProtection="1">
      <alignment horizontal="center" vertical="center" textRotation="90"/>
      <protection hidden="1"/>
    </xf>
    <xf numFmtId="0" fontId="76" fillId="36" borderId="25" xfId="0" applyFont="1" applyFill="1" applyBorder="1" applyAlignment="1" applyProtection="1">
      <alignment horizontal="center" vertical="center" textRotation="90"/>
      <protection hidden="1"/>
    </xf>
    <xf numFmtId="0" fontId="76" fillId="36" borderId="38" xfId="0" applyFont="1" applyFill="1" applyBorder="1" applyAlignment="1" applyProtection="1">
      <alignment horizontal="center" vertical="center" textRotation="90"/>
      <protection hidden="1"/>
    </xf>
    <xf numFmtId="0" fontId="71" fillId="36" borderId="17" xfId="0" applyFont="1" applyFill="1" applyBorder="1" applyAlignment="1" applyProtection="1">
      <alignment horizontal="center" vertical="center" wrapText="1"/>
      <protection hidden="1"/>
    </xf>
    <xf numFmtId="0" fontId="71" fillId="36" borderId="25" xfId="0" applyFont="1" applyFill="1" applyBorder="1" applyAlignment="1" applyProtection="1">
      <alignment horizontal="center" vertical="center" wrapText="1"/>
      <protection hidden="1"/>
    </xf>
    <xf numFmtId="0" fontId="71" fillId="36" borderId="38" xfId="0" applyFont="1" applyFill="1" applyBorder="1" applyAlignment="1" applyProtection="1">
      <alignment horizontal="center" vertical="center" wrapText="1"/>
      <protection hidden="1"/>
    </xf>
    <xf numFmtId="0" fontId="71" fillId="36" borderId="39" xfId="0" applyFont="1" applyFill="1" applyBorder="1" applyAlignment="1" applyProtection="1">
      <alignment horizontal="center" vertical="center" wrapText="1"/>
      <protection hidden="1"/>
    </xf>
    <xf numFmtId="0" fontId="71" fillId="36" borderId="34" xfId="0" applyFont="1" applyFill="1" applyBorder="1" applyAlignment="1" applyProtection="1">
      <alignment horizontal="center" vertical="center" wrapText="1"/>
      <protection hidden="1"/>
    </xf>
    <xf numFmtId="0" fontId="71" fillId="36" borderId="40" xfId="0" applyFont="1" applyFill="1" applyBorder="1" applyAlignment="1" applyProtection="1">
      <alignment horizontal="center" vertical="center" wrapText="1"/>
      <protection hidden="1"/>
    </xf>
    <xf numFmtId="0" fontId="76" fillId="36" borderId="44" xfId="0" applyFont="1" applyFill="1" applyBorder="1" applyAlignment="1" applyProtection="1">
      <alignment horizontal="center" vertical="center" wrapText="1"/>
      <protection hidden="1"/>
    </xf>
    <xf numFmtId="0" fontId="76" fillId="36" borderId="42" xfId="0" applyFont="1" applyFill="1" applyBorder="1" applyAlignment="1" applyProtection="1">
      <alignment horizontal="center" vertical="center" wrapText="1"/>
      <protection hidden="1"/>
    </xf>
    <xf numFmtId="0" fontId="76" fillId="36" borderId="23" xfId="0" applyFont="1" applyFill="1" applyBorder="1" applyAlignment="1" applyProtection="1">
      <alignment horizontal="center" vertical="center" wrapText="1"/>
      <protection hidden="1"/>
    </xf>
    <xf numFmtId="0" fontId="76" fillId="36" borderId="0" xfId="0" applyFont="1" applyFill="1" applyBorder="1" applyAlignment="1" applyProtection="1">
      <alignment horizontal="center" vertical="center" wrapText="1"/>
      <protection hidden="1"/>
    </xf>
    <xf numFmtId="0" fontId="76" fillId="36" borderId="22" xfId="0" applyFont="1" applyFill="1" applyBorder="1" applyAlignment="1" applyProtection="1">
      <alignment horizontal="center" vertical="center" wrapText="1"/>
      <protection hidden="1"/>
    </xf>
    <xf numFmtId="0" fontId="76" fillId="36" borderId="45" xfId="0" applyFont="1" applyFill="1" applyBorder="1" applyAlignment="1" applyProtection="1">
      <alignment horizontal="center" vertical="center" wrapText="1"/>
      <protection hidden="1"/>
    </xf>
    <xf numFmtId="0" fontId="76" fillId="36" borderId="46" xfId="0" applyFont="1" applyFill="1" applyBorder="1" applyAlignment="1" applyProtection="1">
      <alignment horizontal="center" vertical="center" wrapText="1"/>
      <protection hidden="1"/>
    </xf>
    <xf numFmtId="0" fontId="76" fillId="36" borderId="47" xfId="0" applyFont="1" applyFill="1" applyBorder="1" applyAlignment="1" applyProtection="1">
      <alignment horizontal="center" vertical="center" wrapText="1"/>
      <protection hidden="1"/>
    </xf>
    <xf numFmtId="0" fontId="76" fillId="36" borderId="48" xfId="0" applyFont="1" applyFill="1" applyBorder="1" applyAlignment="1" applyProtection="1">
      <alignment horizontal="center" vertical="center" wrapText="1"/>
      <protection hidden="1"/>
    </xf>
    <xf numFmtId="0" fontId="76" fillId="36" borderId="38" xfId="0" applyFont="1" applyFill="1" applyBorder="1" applyAlignment="1" applyProtection="1">
      <alignment horizontal="center" vertical="center" wrapText="1"/>
      <protection hidden="1"/>
    </xf>
    <xf numFmtId="0" fontId="85" fillId="33" borderId="0" xfId="0" applyFont="1" applyFill="1" applyBorder="1" applyAlignment="1" applyProtection="1">
      <alignment horizontal="center"/>
      <protection hidden="1"/>
    </xf>
    <xf numFmtId="0" fontId="95" fillId="33" borderId="0" xfId="0" applyFont="1" applyFill="1" applyBorder="1" applyAlignment="1" applyProtection="1">
      <alignment horizontal="center"/>
      <protection hidden="1"/>
    </xf>
    <xf numFmtId="0" fontId="70" fillId="35" borderId="0" xfId="0" applyFont="1" applyFill="1" applyBorder="1" applyAlignment="1" applyProtection="1">
      <alignment horizontal="left" vertical="top" wrapText="1"/>
      <protection hidden="1"/>
    </xf>
    <xf numFmtId="0" fontId="70" fillId="35" borderId="29" xfId="0" applyFont="1" applyFill="1" applyBorder="1" applyAlignment="1" applyProtection="1">
      <alignment horizontal="left" vertical="top" wrapText="1"/>
      <protection hidden="1"/>
    </xf>
    <xf numFmtId="0" fontId="70" fillId="35" borderId="0" xfId="0" applyFont="1" applyFill="1" applyBorder="1" applyAlignment="1" applyProtection="1">
      <alignment horizontal="left"/>
      <protection locked="0"/>
    </xf>
    <xf numFmtId="9" fontId="70" fillId="35" borderId="28" xfId="48" applyFont="1" applyFill="1" applyBorder="1" applyAlignment="1" applyProtection="1">
      <alignment horizontal="center"/>
      <protection locked="0"/>
    </xf>
    <xf numFmtId="9" fontId="70" fillId="35" borderId="0" xfId="48" applyFont="1" applyFill="1" applyBorder="1" applyAlignment="1" applyProtection="1">
      <alignment horizontal="center"/>
      <protection locked="0"/>
    </xf>
    <xf numFmtId="9" fontId="70" fillId="35" borderId="29" xfId="48" applyFont="1" applyFill="1" applyBorder="1" applyAlignment="1" applyProtection="1">
      <alignment horizontal="center"/>
      <protection locked="0"/>
    </xf>
    <xf numFmtId="1" fontId="70" fillId="35" borderId="0" xfId="0" applyNumberFormat="1" applyFont="1" applyFill="1" applyBorder="1" applyAlignment="1" applyProtection="1">
      <alignment horizontal="center"/>
      <protection locked="0"/>
    </xf>
    <xf numFmtId="1" fontId="70" fillId="35" borderId="29" xfId="0" applyNumberFormat="1" applyFont="1" applyFill="1" applyBorder="1" applyAlignment="1" applyProtection="1">
      <alignment horizontal="center"/>
      <protection locked="0"/>
    </xf>
    <xf numFmtId="164" fontId="70" fillId="35" borderId="0" xfId="0" applyNumberFormat="1" applyFont="1" applyFill="1" applyBorder="1" applyAlignment="1" applyProtection="1">
      <alignment/>
      <protection locked="0"/>
    </xf>
    <xf numFmtId="0" fontId="70" fillId="35" borderId="0" xfId="0" applyFont="1" applyFill="1" applyBorder="1" applyAlignment="1" applyProtection="1">
      <alignment/>
      <protection locked="0"/>
    </xf>
    <xf numFmtId="0" fontId="70" fillId="33" borderId="0" xfId="0" applyFont="1" applyFill="1" applyBorder="1" applyAlignment="1" applyProtection="1">
      <alignment horizontal="left"/>
      <protection/>
    </xf>
    <xf numFmtId="1" fontId="70" fillId="35" borderId="28" xfId="0" applyNumberFormat="1" applyFont="1" applyFill="1" applyBorder="1" applyAlignment="1" applyProtection="1">
      <alignment horizontal="right"/>
      <protection locked="0"/>
    </xf>
    <xf numFmtId="1" fontId="70" fillId="35" borderId="0" xfId="0" applyNumberFormat="1" applyFont="1" applyFill="1" applyBorder="1" applyAlignment="1" applyProtection="1">
      <alignment horizontal="right"/>
      <protection locked="0"/>
    </xf>
    <xf numFmtId="0" fontId="73" fillId="36" borderId="0" xfId="0" applyFont="1" applyFill="1" applyBorder="1" applyAlignment="1" applyProtection="1">
      <alignment horizontal="left" vertical="center"/>
      <protection hidden="1"/>
    </xf>
    <xf numFmtId="0" fontId="70" fillId="35" borderId="28" xfId="0" applyFont="1" applyFill="1" applyBorder="1" applyAlignment="1" applyProtection="1">
      <alignment horizontal="center"/>
      <protection locked="0"/>
    </xf>
    <xf numFmtId="0" fontId="70" fillId="35" borderId="0" xfId="0" applyFont="1" applyFill="1" applyBorder="1" applyAlignment="1" applyProtection="1">
      <alignment horizontal="center"/>
      <protection locked="0"/>
    </xf>
    <xf numFmtId="0" fontId="71" fillId="33" borderId="0" xfId="0" applyFont="1" applyFill="1" applyBorder="1" applyAlignment="1" applyProtection="1">
      <alignment horizontal="left" vertical="top" wrapText="1"/>
      <protection hidden="1"/>
    </xf>
    <xf numFmtId="0" fontId="73" fillId="33" borderId="0" xfId="0" applyFont="1" applyFill="1" applyBorder="1" applyAlignment="1" applyProtection="1">
      <alignment horizontal="left" vertical="center"/>
      <protection hidden="1"/>
    </xf>
    <xf numFmtId="0" fontId="71" fillId="33" borderId="0" xfId="0" applyFont="1" applyFill="1" applyBorder="1" applyAlignment="1" applyProtection="1">
      <alignment/>
      <protection/>
    </xf>
    <xf numFmtId="0" fontId="71" fillId="33" borderId="0" xfId="0" applyFont="1" applyFill="1" applyBorder="1" applyAlignment="1" applyProtection="1">
      <alignment/>
      <protection hidden="1"/>
    </xf>
    <xf numFmtId="0" fontId="71" fillId="33" borderId="0" xfId="0" applyFont="1" applyFill="1" applyBorder="1" applyAlignment="1" applyProtection="1">
      <alignment horizontal="left"/>
      <protection hidden="1"/>
    </xf>
    <xf numFmtId="0" fontId="70" fillId="35" borderId="0" xfId="0" applyFont="1" applyFill="1" applyBorder="1" applyAlignment="1" applyProtection="1">
      <alignment horizontal="left" vertical="top"/>
      <protection locked="0"/>
    </xf>
    <xf numFmtId="2" fontId="70" fillId="35" borderId="28" xfId="0" applyNumberFormat="1" applyFont="1" applyFill="1" applyBorder="1" applyAlignment="1" applyProtection="1">
      <alignment horizontal="right" vertical="top"/>
      <protection locked="0"/>
    </xf>
    <xf numFmtId="2" fontId="70" fillId="35" borderId="0" xfId="0" applyNumberFormat="1" applyFont="1" applyFill="1" applyBorder="1" applyAlignment="1" applyProtection="1">
      <alignment horizontal="right" vertical="top"/>
      <protection locked="0"/>
    </xf>
    <xf numFmtId="2" fontId="70" fillId="35" borderId="29" xfId="0" applyNumberFormat="1" applyFont="1" applyFill="1" applyBorder="1" applyAlignment="1" applyProtection="1">
      <alignment horizontal="right" vertical="top"/>
      <protection locked="0"/>
    </xf>
    <xf numFmtId="0" fontId="70" fillId="35" borderId="0" xfId="0" applyFont="1" applyFill="1" applyBorder="1" applyAlignment="1" applyProtection="1">
      <alignment horizontal="left" vertical="top"/>
      <protection hidden="1" locked="0"/>
    </xf>
    <xf numFmtId="0" fontId="70" fillId="35" borderId="0" xfId="0" applyFont="1" applyFill="1" applyBorder="1" applyAlignment="1" applyProtection="1">
      <alignment horizontal="left" vertical="center" wrapText="1"/>
      <protection locked="0"/>
    </xf>
    <xf numFmtId="0" fontId="70" fillId="33" borderId="0" xfId="0" applyFont="1" applyFill="1" applyBorder="1" applyAlignment="1" applyProtection="1">
      <alignment horizontal="right"/>
      <protection hidden="1"/>
    </xf>
    <xf numFmtId="164" fontId="70" fillId="35" borderId="49" xfId="0" applyNumberFormat="1" applyFont="1" applyFill="1" applyBorder="1" applyAlignment="1" applyProtection="1">
      <alignment/>
      <protection hidden="1" locked="0"/>
    </xf>
    <xf numFmtId="164" fontId="70" fillId="35" borderId="50" xfId="0" applyNumberFormat="1" applyFont="1" applyFill="1" applyBorder="1" applyAlignment="1" applyProtection="1">
      <alignment/>
      <protection hidden="1" locked="0"/>
    </xf>
    <xf numFmtId="0" fontId="70" fillId="35" borderId="28" xfId="0" applyFont="1" applyFill="1" applyBorder="1" applyAlignment="1" applyProtection="1">
      <alignment horizontal="left" vertical="top" wrapText="1"/>
      <protection locked="0"/>
    </xf>
    <xf numFmtId="164" fontId="70" fillId="35" borderId="51" xfId="0" applyNumberFormat="1" applyFont="1" applyFill="1" applyBorder="1" applyAlignment="1" applyProtection="1">
      <alignment/>
      <protection hidden="1" locked="0"/>
    </xf>
    <xf numFmtId="164" fontId="70" fillId="35" borderId="52" xfId="0" applyNumberFormat="1" applyFont="1" applyFill="1" applyBorder="1" applyAlignment="1" applyProtection="1">
      <alignment/>
      <protection hidden="1" locked="0"/>
    </xf>
    <xf numFmtId="0" fontId="70" fillId="33" borderId="0" xfId="0" applyFont="1" applyFill="1" applyBorder="1" applyAlignment="1" applyProtection="1">
      <alignment/>
      <protection hidden="1"/>
    </xf>
    <xf numFmtId="0" fontId="70" fillId="33" borderId="29" xfId="0" applyFont="1" applyFill="1" applyBorder="1" applyAlignment="1" applyProtection="1">
      <alignment/>
      <protection hidden="1"/>
    </xf>
    <xf numFmtId="0" fontId="70" fillId="33" borderId="0" xfId="0" applyFont="1" applyFill="1" applyBorder="1" applyAlignment="1" applyProtection="1">
      <alignment horizontal="center" vertical="center"/>
      <protection hidden="1"/>
    </xf>
    <xf numFmtId="164" fontId="70" fillId="35" borderId="0" xfId="0" applyNumberFormat="1" applyFont="1" applyFill="1" applyBorder="1" applyAlignment="1" applyProtection="1">
      <alignment/>
      <protection hidden="1" locked="0"/>
    </xf>
    <xf numFmtId="0" fontId="70" fillId="35" borderId="0" xfId="0" applyFont="1" applyFill="1" applyBorder="1" applyAlignment="1" applyProtection="1">
      <alignment horizontal="left" vertical="center" wrapText="1"/>
      <protection/>
    </xf>
    <xf numFmtId="164" fontId="70" fillId="33" borderId="51" xfId="0" applyNumberFormat="1" applyFont="1" applyFill="1" applyBorder="1" applyAlignment="1" applyProtection="1">
      <alignment/>
      <protection hidden="1"/>
    </xf>
    <xf numFmtId="164" fontId="70" fillId="33" borderId="52" xfId="0" applyNumberFormat="1" applyFont="1" applyFill="1" applyBorder="1" applyAlignment="1" applyProtection="1">
      <alignment/>
      <protection hidden="1"/>
    </xf>
    <xf numFmtId="0" fontId="70" fillId="33" borderId="30" xfId="0" applyFont="1" applyFill="1" applyBorder="1" applyAlignment="1" applyProtection="1">
      <alignment horizontal="left"/>
      <protection hidden="1"/>
    </xf>
    <xf numFmtId="0" fontId="70" fillId="33" borderId="25" xfId="0" applyFont="1" applyFill="1" applyBorder="1" applyAlignment="1" applyProtection="1">
      <alignment horizontal="left"/>
      <protection hidden="1"/>
    </xf>
    <xf numFmtId="0" fontId="70" fillId="33" borderId="36" xfId="0" applyFont="1" applyFill="1" applyBorder="1" applyAlignment="1" applyProtection="1">
      <alignment horizontal="left"/>
      <protection hidden="1"/>
    </xf>
    <xf numFmtId="0" fontId="70" fillId="33" borderId="41" xfId="0" applyFont="1" applyFill="1" applyBorder="1" applyAlignment="1" applyProtection="1">
      <alignment horizontal="left"/>
      <protection hidden="1"/>
    </xf>
    <xf numFmtId="0" fontId="70" fillId="33" borderId="38" xfId="0" applyFont="1" applyFill="1" applyBorder="1" applyAlignment="1" applyProtection="1">
      <alignment horizontal="left"/>
      <protection hidden="1"/>
    </xf>
    <xf numFmtId="0" fontId="70" fillId="33" borderId="43" xfId="0" applyFont="1" applyFill="1" applyBorder="1" applyAlignment="1" applyProtection="1">
      <alignment horizontal="left"/>
      <protection hidden="1"/>
    </xf>
    <xf numFmtId="0" fontId="70" fillId="33" borderId="13" xfId="0" applyFont="1" applyFill="1" applyBorder="1" applyAlignment="1" applyProtection="1">
      <alignment horizontal="left"/>
      <protection hidden="1"/>
    </xf>
    <xf numFmtId="0" fontId="70" fillId="33" borderId="14" xfId="0" applyFont="1" applyFill="1" applyBorder="1" applyAlignment="1" applyProtection="1">
      <alignment horizontal="left"/>
      <protection hidden="1"/>
    </xf>
    <xf numFmtId="0" fontId="70" fillId="33" borderId="15" xfId="0" applyFont="1" applyFill="1" applyBorder="1" applyAlignment="1" applyProtection="1">
      <alignment horizontal="left"/>
      <protection hidden="1"/>
    </xf>
    <xf numFmtId="0" fontId="71" fillId="33" borderId="0" xfId="0" applyFont="1" applyFill="1" applyBorder="1" applyAlignment="1" applyProtection="1">
      <alignment horizontal="center" vertical="center"/>
      <protection hidden="1"/>
    </xf>
    <xf numFmtId="0" fontId="72" fillId="33" borderId="53" xfId="0" applyFont="1" applyFill="1" applyBorder="1" applyAlignment="1" applyProtection="1">
      <alignment horizontal="center" vertical="top"/>
      <protection hidden="1"/>
    </xf>
    <xf numFmtId="0" fontId="72" fillId="33" borderId="54" xfId="0" applyFont="1" applyFill="1" applyBorder="1" applyAlignment="1" applyProtection="1">
      <alignment horizontal="center" vertical="top"/>
      <protection hidden="1"/>
    </xf>
    <xf numFmtId="0" fontId="72" fillId="33" borderId="55" xfId="0" applyFont="1" applyFill="1" applyBorder="1" applyAlignment="1" applyProtection="1">
      <alignment horizontal="center" vertical="top"/>
      <protection hidden="1"/>
    </xf>
    <xf numFmtId="0" fontId="70" fillId="33" borderId="44" xfId="0" applyFont="1" applyFill="1" applyBorder="1" applyAlignment="1" applyProtection="1">
      <alignment horizontal="center" vertical="center"/>
      <protection hidden="1"/>
    </xf>
    <xf numFmtId="0" fontId="70" fillId="33" borderId="42" xfId="0" applyFont="1" applyFill="1" applyBorder="1" applyAlignment="1" applyProtection="1">
      <alignment horizontal="center" vertical="center"/>
      <protection hidden="1"/>
    </xf>
    <xf numFmtId="0" fontId="70" fillId="33" borderId="46" xfId="0" applyFont="1" applyFill="1" applyBorder="1" applyAlignment="1" applyProtection="1">
      <alignment horizontal="center" vertical="center"/>
      <protection hidden="1"/>
    </xf>
    <xf numFmtId="0" fontId="70" fillId="33" borderId="22" xfId="0" applyFont="1" applyFill="1" applyBorder="1" applyAlignment="1" applyProtection="1">
      <alignment horizontal="center" vertical="center"/>
      <protection hidden="1"/>
    </xf>
    <xf numFmtId="0" fontId="70" fillId="33" borderId="45" xfId="0" applyFont="1" applyFill="1" applyBorder="1" applyAlignment="1" applyProtection="1">
      <alignment horizontal="center" vertical="center"/>
      <protection hidden="1"/>
    </xf>
    <xf numFmtId="0" fontId="70" fillId="33" borderId="48" xfId="0" applyFont="1" applyFill="1" applyBorder="1" applyAlignment="1" applyProtection="1">
      <alignment horizontal="center" vertical="center"/>
      <protection hidden="1"/>
    </xf>
    <xf numFmtId="164" fontId="70" fillId="33" borderId="0" xfId="0" applyNumberFormat="1" applyFont="1" applyFill="1" applyBorder="1" applyAlignment="1" applyProtection="1">
      <alignment/>
      <protection hidden="1"/>
    </xf>
    <xf numFmtId="0" fontId="71" fillId="33" borderId="0" xfId="0" applyFont="1" applyFill="1" applyBorder="1" applyAlignment="1" applyProtection="1">
      <alignment horizontal="left" vertical="top"/>
      <protection hidden="1"/>
    </xf>
    <xf numFmtId="0" fontId="70" fillId="35" borderId="0" xfId="0" applyFont="1" applyFill="1" applyBorder="1" applyAlignment="1" applyProtection="1">
      <alignment horizontal="left" vertical="center"/>
      <protection/>
    </xf>
    <xf numFmtId="0" fontId="71" fillId="33" borderId="0" xfId="0" applyFont="1" applyFill="1" applyBorder="1" applyAlignment="1" applyProtection="1">
      <alignment horizontal="left" vertical="top" wrapText="1"/>
      <protection/>
    </xf>
    <xf numFmtId="1" fontId="96" fillId="33" borderId="17" xfId="0" applyNumberFormat="1" applyFont="1" applyFill="1" applyBorder="1" applyAlignment="1" applyProtection="1">
      <alignment horizontal="center" vertical="center"/>
      <protection hidden="1"/>
    </xf>
    <xf numFmtId="0" fontId="96" fillId="33" borderId="18" xfId="0" applyFont="1" applyFill="1" applyBorder="1" applyAlignment="1" applyProtection="1">
      <alignment horizontal="center" vertical="center"/>
      <protection hidden="1"/>
    </xf>
    <xf numFmtId="0" fontId="96" fillId="33" borderId="38" xfId="0" applyFont="1" applyFill="1" applyBorder="1" applyAlignment="1" applyProtection="1">
      <alignment horizontal="center" vertical="center"/>
      <protection hidden="1"/>
    </xf>
    <xf numFmtId="0" fontId="96" fillId="33" borderId="43" xfId="0" applyFont="1" applyFill="1" applyBorder="1" applyAlignment="1" applyProtection="1">
      <alignment horizontal="center" vertical="center"/>
      <protection hidden="1"/>
    </xf>
    <xf numFmtId="1" fontId="96" fillId="33" borderId="16" xfId="0" applyNumberFormat="1" applyFont="1" applyFill="1" applyBorder="1" applyAlignment="1" applyProtection="1">
      <alignment horizontal="center" vertical="center"/>
      <protection hidden="1"/>
    </xf>
    <xf numFmtId="0" fontId="96" fillId="33" borderId="41" xfId="0" applyFont="1" applyFill="1" applyBorder="1" applyAlignment="1" applyProtection="1">
      <alignment horizontal="center" vertical="center"/>
      <protection hidden="1"/>
    </xf>
    <xf numFmtId="0" fontId="96" fillId="33" borderId="16" xfId="0" applyFont="1" applyFill="1" applyBorder="1" applyAlignment="1" applyProtection="1">
      <alignment horizontal="center" vertical="center"/>
      <protection hidden="1"/>
    </xf>
    <xf numFmtId="0" fontId="96" fillId="33" borderId="17" xfId="0" applyFont="1" applyFill="1" applyBorder="1" applyAlignment="1" applyProtection="1">
      <alignment horizontal="center" vertical="center"/>
      <protection hidden="1"/>
    </xf>
    <xf numFmtId="0" fontId="92" fillId="33" borderId="0" xfId="0" applyFont="1" applyFill="1" applyBorder="1" applyAlignment="1" applyProtection="1">
      <alignment horizontal="left" vertical="center"/>
      <protection hidden="1"/>
    </xf>
    <xf numFmtId="0" fontId="74" fillId="33" borderId="0" xfId="0" applyFont="1" applyFill="1" applyBorder="1" applyAlignment="1" applyProtection="1">
      <alignment vertical="top"/>
      <protection hidden="1"/>
    </xf>
    <xf numFmtId="0" fontId="71" fillId="33" borderId="0" xfId="0" applyFont="1" applyFill="1" applyBorder="1" applyAlignment="1" applyProtection="1">
      <alignment vertical="top"/>
      <protection hidden="1"/>
    </xf>
    <xf numFmtId="0" fontId="71" fillId="33" borderId="0" xfId="0" applyFont="1" applyFill="1" applyBorder="1" applyAlignment="1" applyProtection="1">
      <alignment/>
      <protection hidden="1"/>
    </xf>
    <xf numFmtId="0" fontId="71" fillId="33" borderId="44" xfId="0" applyFont="1" applyFill="1" applyBorder="1" applyAlignment="1" applyProtection="1">
      <alignment horizontal="left" vertical="center"/>
      <protection hidden="1"/>
    </xf>
    <xf numFmtId="0" fontId="71" fillId="33" borderId="42" xfId="0" applyFont="1" applyFill="1" applyBorder="1" applyAlignment="1" applyProtection="1">
      <alignment horizontal="left" vertical="center"/>
      <protection hidden="1"/>
    </xf>
    <xf numFmtId="0" fontId="71" fillId="33" borderId="46" xfId="0" applyFont="1" applyFill="1" applyBorder="1" applyAlignment="1" applyProtection="1">
      <alignment horizontal="left" vertical="center"/>
      <protection hidden="1"/>
    </xf>
    <xf numFmtId="0" fontId="71" fillId="33" borderId="22" xfId="0" applyFont="1" applyFill="1" applyBorder="1" applyAlignment="1" applyProtection="1">
      <alignment horizontal="left" vertical="center"/>
      <protection hidden="1"/>
    </xf>
    <xf numFmtId="0" fontId="71" fillId="33" borderId="45" xfId="0" applyFont="1" applyFill="1" applyBorder="1" applyAlignment="1" applyProtection="1">
      <alignment horizontal="left" vertical="center"/>
      <protection hidden="1"/>
    </xf>
    <xf numFmtId="0" fontId="71" fillId="33" borderId="48" xfId="0" applyFont="1" applyFill="1" applyBorder="1" applyAlignment="1" applyProtection="1">
      <alignment horizontal="left" vertical="center"/>
      <protection hidden="1"/>
    </xf>
    <xf numFmtId="1" fontId="96" fillId="33" borderId="56" xfId="0" applyNumberFormat="1" applyFont="1" applyFill="1" applyBorder="1" applyAlignment="1" applyProtection="1">
      <alignment horizontal="center" vertical="center"/>
      <protection hidden="1"/>
    </xf>
    <xf numFmtId="0" fontId="96" fillId="33" borderId="57" xfId="0" applyFont="1" applyFill="1" applyBorder="1" applyAlignment="1" applyProtection="1">
      <alignment horizontal="center" vertical="center"/>
      <protection hidden="1"/>
    </xf>
    <xf numFmtId="0" fontId="71" fillId="35" borderId="0" xfId="0" applyFont="1" applyFill="1" applyBorder="1" applyAlignment="1" applyProtection="1">
      <alignment horizontal="left" vertical="top" wrapText="1"/>
      <protection locked="0"/>
    </xf>
    <xf numFmtId="0" fontId="71" fillId="35" borderId="0" xfId="0" applyFont="1" applyFill="1" applyBorder="1" applyAlignment="1" applyProtection="1">
      <alignment horizontal="left" vertical="top" wrapText="1"/>
      <protection hidden="1" locked="0"/>
    </xf>
    <xf numFmtId="0" fontId="70" fillId="33" borderId="0" xfId="0" applyFont="1" applyFill="1" applyBorder="1" applyAlignment="1" applyProtection="1">
      <alignment horizontal="left" vertical="top" wrapText="1"/>
      <protection hidden="1"/>
    </xf>
    <xf numFmtId="0" fontId="71" fillId="36" borderId="10" xfId="0" applyFont="1" applyFill="1" applyBorder="1" applyAlignment="1" applyProtection="1">
      <alignment horizontal="center"/>
      <protection hidden="1"/>
    </xf>
    <xf numFmtId="0" fontId="71" fillId="36" borderId="11" xfId="0" applyFont="1" applyFill="1" applyBorder="1" applyAlignment="1" applyProtection="1">
      <alignment horizontal="center"/>
      <protection hidden="1"/>
    </xf>
    <xf numFmtId="0" fontId="71" fillId="36" borderId="12" xfId="0" applyFont="1" applyFill="1" applyBorder="1" applyAlignment="1" applyProtection="1">
      <alignment horizontal="center"/>
      <protection hidden="1"/>
    </xf>
    <xf numFmtId="0" fontId="71" fillId="36" borderId="58" xfId="0" applyFont="1" applyFill="1" applyBorder="1" applyAlignment="1" applyProtection="1">
      <alignment horizontal="center"/>
      <protection hidden="1"/>
    </xf>
    <xf numFmtId="0" fontId="70" fillId="35" borderId="13" xfId="0" applyFont="1" applyFill="1" applyBorder="1" applyAlignment="1" applyProtection="1">
      <alignment/>
      <protection locked="0"/>
    </xf>
    <xf numFmtId="0" fontId="70" fillId="35" borderId="14" xfId="0" applyFont="1" applyFill="1" applyBorder="1" applyAlignment="1" applyProtection="1">
      <alignment/>
      <protection locked="0"/>
    </xf>
    <xf numFmtId="0" fontId="70" fillId="35" borderId="33" xfId="0" applyFont="1" applyFill="1" applyBorder="1" applyAlignment="1" applyProtection="1">
      <alignment/>
      <protection locked="0"/>
    </xf>
    <xf numFmtId="3" fontId="70" fillId="35" borderId="13" xfId="0" applyNumberFormat="1" applyFont="1" applyFill="1" applyBorder="1" applyAlignment="1" applyProtection="1">
      <alignment/>
      <protection locked="0"/>
    </xf>
    <xf numFmtId="3" fontId="70" fillId="35" borderId="14" xfId="0" applyNumberFormat="1" applyFont="1" applyFill="1" applyBorder="1" applyAlignment="1" applyProtection="1">
      <alignment/>
      <protection locked="0"/>
    </xf>
    <xf numFmtId="3" fontId="70" fillId="35" borderId="15" xfId="0" applyNumberFormat="1" applyFont="1" applyFill="1" applyBorder="1" applyAlignment="1" applyProtection="1">
      <alignment/>
      <protection locked="0"/>
    </xf>
    <xf numFmtId="0" fontId="71" fillId="36" borderId="59" xfId="0" applyFont="1" applyFill="1" applyBorder="1" applyAlignment="1" applyProtection="1">
      <alignment horizontal="center" vertical="center" wrapText="1"/>
      <protection hidden="1"/>
    </xf>
    <xf numFmtId="0" fontId="71" fillId="36" borderId="42" xfId="0" applyFont="1" applyFill="1" applyBorder="1" applyAlignment="1" applyProtection="1">
      <alignment horizontal="center" vertical="center" wrapText="1"/>
      <protection hidden="1"/>
    </xf>
    <xf numFmtId="0" fontId="71" fillId="36" borderId="60" xfId="0" applyFont="1" applyFill="1" applyBorder="1" applyAlignment="1" applyProtection="1">
      <alignment horizontal="center" vertical="center" wrapText="1"/>
      <protection hidden="1"/>
    </xf>
    <xf numFmtId="0" fontId="71" fillId="36" borderId="61" xfId="0" applyFont="1" applyFill="1" applyBorder="1" applyAlignment="1" applyProtection="1">
      <alignment horizontal="center" vertical="center" wrapText="1"/>
      <protection hidden="1"/>
    </xf>
    <xf numFmtId="0" fontId="71" fillId="36" borderId="0" xfId="0" applyFont="1" applyFill="1" applyBorder="1" applyAlignment="1" applyProtection="1">
      <alignment horizontal="center" vertical="center" wrapText="1"/>
      <protection hidden="1"/>
    </xf>
    <xf numFmtId="0" fontId="71" fillId="36" borderId="62" xfId="0" applyFont="1" applyFill="1" applyBorder="1" applyAlignment="1" applyProtection="1">
      <alignment horizontal="center" vertical="center" wrapText="1"/>
      <protection hidden="1"/>
    </xf>
    <xf numFmtId="0" fontId="71" fillId="36" borderId="63" xfId="0" applyFont="1" applyFill="1" applyBorder="1" applyAlignment="1" applyProtection="1">
      <alignment horizontal="center" vertical="center" wrapText="1"/>
      <protection hidden="1"/>
    </xf>
    <xf numFmtId="0" fontId="71" fillId="36" borderId="45" xfId="0" applyFont="1" applyFill="1" applyBorder="1" applyAlignment="1" applyProtection="1">
      <alignment horizontal="center" vertical="center" wrapText="1"/>
      <protection hidden="1"/>
    </xf>
    <xf numFmtId="0" fontId="71" fillId="36" borderId="64" xfId="0" applyFont="1" applyFill="1" applyBorder="1" applyAlignment="1" applyProtection="1">
      <alignment horizontal="center" vertical="center" wrapText="1"/>
      <protection hidden="1"/>
    </xf>
    <xf numFmtId="49" fontId="70" fillId="35" borderId="59" xfId="0" applyNumberFormat="1" applyFont="1" applyFill="1" applyBorder="1" applyAlignment="1" applyProtection="1">
      <alignment horizontal="left" vertical="top" wrapText="1"/>
      <protection locked="0"/>
    </xf>
    <xf numFmtId="0" fontId="0" fillId="35" borderId="42" xfId="0" applyFill="1" applyBorder="1" applyAlignment="1" applyProtection="1">
      <alignment/>
      <protection locked="0"/>
    </xf>
    <xf numFmtId="0" fontId="0" fillId="35" borderId="46" xfId="0" applyFill="1" applyBorder="1" applyAlignment="1" applyProtection="1">
      <alignment/>
      <protection locked="0"/>
    </xf>
    <xf numFmtId="0" fontId="0" fillId="35" borderId="61" xfId="0" applyFill="1" applyBorder="1" applyAlignment="1" applyProtection="1">
      <alignment/>
      <protection locked="0"/>
    </xf>
    <xf numFmtId="0" fontId="0" fillId="35" borderId="0" xfId="0" applyFill="1" applyAlignment="1" applyProtection="1">
      <alignment/>
      <protection locked="0"/>
    </xf>
    <xf numFmtId="0" fontId="0" fillId="35" borderId="47" xfId="0" applyFill="1" applyBorder="1" applyAlignment="1" applyProtection="1">
      <alignment/>
      <protection locked="0"/>
    </xf>
    <xf numFmtId="0" fontId="0" fillId="35" borderId="63" xfId="0" applyFill="1" applyBorder="1" applyAlignment="1" applyProtection="1">
      <alignment/>
      <protection locked="0"/>
    </xf>
    <xf numFmtId="0" fontId="0" fillId="35" borderId="45" xfId="0" applyFill="1" applyBorder="1" applyAlignment="1" applyProtection="1">
      <alignment/>
      <protection locked="0"/>
    </xf>
    <xf numFmtId="0" fontId="0" fillId="35" borderId="48" xfId="0" applyFill="1" applyBorder="1" applyAlignment="1" applyProtection="1">
      <alignment/>
      <protection locked="0"/>
    </xf>
    <xf numFmtId="3" fontId="71" fillId="35" borderId="44" xfId="0" applyNumberFormat="1" applyFont="1" applyFill="1" applyBorder="1" applyAlignment="1" applyProtection="1">
      <alignment horizontal="right" vertical="center" wrapText="1"/>
      <protection locked="0"/>
    </xf>
    <xf numFmtId="0" fontId="0" fillId="35" borderId="23" xfId="0" applyFill="1" applyBorder="1" applyAlignment="1" applyProtection="1">
      <alignment/>
      <protection locked="0"/>
    </xf>
    <xf numFmtId="0" fontId="0" fillId="35" borderId="22" xfId="0" applyFill="1" applyBorder="1" applyAlignment="1" applyProtection="1">
      <alignment/>
      <protection locked="0"/>
    </xf>
    <xf numFmtId="0" fontId="70" fillId="35" borderId="30" xfId="0" applyFont="1" applyFill="1" applyBorder="1" applyAlignment="1" applyProtection="1">
      <alignment/>
      <protection locked="0"/>
    </xf>
    <xf numFmtId="0" fontId="70" fillId="35" borderId="25" xfId="0" applyFont="1" applyFill="1" applyBorder="1" applyAlignment="1" applyProtection="1">
      <alignment/>
      <protection locked="0"/>
    </xf>
    <xf numFmtId="0" fontId="70" fillId="35" borderId="34" xfId="0" applyFont="1" applyFill="1" applyBorder="1" applyAlignment="1" applyProtection="1">
      <alignment/>
      <protection locked="0"/>
    </xf>
    <xf numFmtId="3" fontId="70" fillId="35" borderId="30" xfId="0" applyNumberFormat="1" applyFont="1" applyFill="1" applyBorder="1" applyAlignment="1" applyProtection="1">
      <alignment/>
      <protection locked="0"/>
    </xf>
    <xf numFmtId="3" fontId="70" fillId="35" borderId="25" xfId="0" applyNumberFormat="1" applyFont="1" applyFill="1" applyBorder="1" applyAlignment="1" applyProtection="1">
      <alignment/>
      <protection locked="0"/>
    </xf>
    <xf numFmtId="3" fontId="70" fillId="35" borderId="36" xfId="0" applyNumberFormat="1" applyFont="1" applyFill="1" applyBorder="1" applyAlignment="1" applyProtection="1">
      <alignment/>
      <protection locked="0"/>
    </xf>
    <xf numFmtId="0" fontId="70" fillId="35" borderId="41" xfId="0" applyFont="1" applyFill="1" applyBorder="1" applyAlignment="1" applyProtection="1">
      <alignment/>
      <protection locked="0"/>
    </xf>
    <xf numFmtId="0" fontId="70" fillId="35" borderId="38" xfId="0" applyFont="1" applyFill="1" applyBorder="1" applyAlignment="1" applyProtection="1">
      <alignment/>
      <protection locked="0"/>
    </xf>
    <xf numFmtId="0" fontId="70" fillId="35" borderId="40" xfId="0" applyFont="1" applyFill="1" applyBorder="1" applyAlignment="1" applyProtection="1">
      <alignment/>
      <protection locked="0"/>
    </xf>
    <xf numFmtId="3" fontId="70" fillId="35" borderId="41" xfId="0" applyNumberFormat="1" applyFont="1" applyFill="1" applyBorder="1" applyAlignment="1" applyProtection="1">
      <alignment/>
      <protection locked="0"/>
    </xf>
    <xf numFmtId="3" fontId="70" fillId="35" borderId="38" xfId="0" applyNumberFormat="1" applyFont="1" applyFill="1" applyBorder="1" applyAlignment="1" applyProtection="1">
      <alignment/>
      <protection locked="0"/>
    </xf>
    <xf numFmtId="3" fontId="70" fillId="35" borderId="43" xfId="0" applyNumberFormat="1" applyFont="1" applyFill="1" applyBorder="1" applyAlignment="1" applyProtection="1">
      <alignment/>
      <protection locked="0"/>
    </xf>
    <xf numFmtId="3" fontId="97" fillId="33" borderId="0" xfId="0" applyNumberFormat="1" applyFont="1" applyFill="1" applyBorder="1" applyAlignment="1" applyProtection="1">
      <alignment horizontal="right"/>
      <protection hidden="1"/>
    </xf>
    <xf numFmtId="3" fontId="97" fillId="33" borderId="47" xfId="0" applyNumberFormat="1" applyFont="1" applyFill="1" applyBorder="1" applyAlignment="1" applyProtection="1">
      <alignment horizontal="right"/>
      <protection hidden="1"/>
    </xf>
    <xf numFmtId="0" fontId="71" fillId="35" borderId="65" xfId="0" applyFont="1" applyFill="1" applyBorder="1" applyAlignment="1" applyProtection="1">
      <alignment horizontal="left"/>
      <protection hidden="1"/>
    </xf>
    <xf numFmtId="0" fontId="70" fillId="35" borderId="24" xfId="0" applyFont="1" applyFill="1" applyBorder="1" applyAlignment="1" applyProtection="1">
      <alignment horizontal="left"/>
      <protection hidden="1"/>
    </xf>
    <xf numFmtId="0" fontId="71" fillId="36" borderId="53" xfId="0" applyFont="1" applyFill="1" applyBorder="1" applyAlignment="1" applyProtection="1">
      <alignment horizontal="left"/>
      <protection hidden="1"/>
    </xf>
    <xf numFmtId="0" fontId="71" fillId="36" borderId="54" xfId="0" applyFont="1" applyFill="1" applyBorder="1" applyAlignment="1" applyProtection="1">
      <alignment horizontal="left"/>
      <protection hidden="1"/>
    </xf>
    <xf numFmtId="3" fontId="71" fillId="36" borderId="54" xfId="0" applyNumberFormat="1" applyFont="1" applyFill="1" applyBorder="1" applyAlignment="1" applyProtection="1">
      <alignment horizontal="right"/>
      <protection hidden="1"/>
    </xf>
    <xf numFmtId="3" fontId="71" fillId="36" borderId="55" xfId="0" applyNumberFormat="1" applyFont="1" applyFill="1" applyBorder="1" applyAlignment="1" applyProtection="1">
      <alignment horizontal="right"/>
      <protection hidden="1"/>
    </xf>
    <xf numFmtId="0" fontId="71" fillId="33" borderId="23" xfId="0" applyFont="1" applyFill="1" applyBorder="1" applyAlignment="1" applyProtection="1">
      <alignment horizontal="left"/>
      <protection hidden="1"/>
    </xf>
    <xf numFmtId="3" fontId="71" fillId="33" borderId="0" xfId="0" applyNumberFormat="1" applyFont="1" applyFill="1" applyBorder="1" applyAlignment="1" applyProtection="1">
      <alignment horizontal="right"/>
      <protection hidden="1"/>
    </xf>
    <xf numFmtId="3" fontId="71" fillId="33" borderId="47" xfId="0" applyNumberFormat="1" applyFont="1" applyFill="1" applyBorder="1" applyAlignment="1" applyProtection="1">
      <alignment horizontal="right"/>
      <protection hidden="1"/>
    </xf>
    <xf numFmtId="3" fontId="97" fillId="33" borderId="45" xfId="0" applyNumberFormat="1" applyFont="1" applyFill="1" applyBorder="1" applyAlignment="1" applyProtection="1">
      <alignment horizontal="right"/>
      <protection hidden="1"/>
    </xf>
    <xf numFmtId="3" fontId="97" fillId="33" borderId="48" xfId="0" applyNumberFormat="1" applyFont="1" applyFill="1" applyBorder="1" applyAlignment="1" applyProtection="1">
      <alignment horizontal="right"/>
      <protection hidden="1"/>
    </xf>
    <xf numFmtId="0" fontId="97" fillId="33" borderId="0" xfId="0" applyFont="1" applyFill="1" applyBorder="1" applyAlignment="1" applyProtection="1">
      <alignment/>
      <protection hidden="1"/>
    </xf>
    <xf numFmtId="3" fontId="71" fillId="36" borderId="22" xfId="0" applyNumberFormat="1" applyFont="1" applyFill="1" applyBorder="1" applyAlignment="1" applyProtection="1">
      <alignment/>
      <protection hidden="1"/>
    </xf>
    <xf numFmtId="3" fontId="71" fillId="36" borderId="45" xfId="0" applyNumberFormat="1" applyFont="1" applyFill="1" applyBorder="1" applyAlignment="1" applyProtection="1">
      <alignment/>
      <protection hidden="1"/>
    </xf>
    <xf numFmtId="3" fontId="71" fillId="36" borderId="48" xfId="0" applyNumberFormat="1" applyFont="1" applyFill="1" applyBorder="1" applyAlignment="1" applyProtection="1">
      <alignment/>
      <protection hidden="1"/>
    </xf>
    <xf numFmtId="0" fontId="70" fillId="35" borderId="28" xfId="0" applyFont="1" applyFill="1" applyBorder="1" applyAlignment="1" applyProtection="1">
      <alignment horizontal="center"/>
      <protection hidden="1" locked="0"/>
    </xf>
    <xf numFmtId="0" fontId="70" fillId="35" borderId="0" xfId="0" applyFont="1" applyFill="1" applyBorder="1" applyAlignment="1" applyProtection="1">
      <alignment horizontal="center"/>
      <protection hidden="1" locked="0"/>
    </xf>
    <xf numFmtId="0" fontId="71" fillId="33" borderId="29" xfId="0" applyFont="1" applyFill="1" applyBorder="1" applyAlignment="1" applyProtection="1">
      <alignment horizontal="left"/>
      <protection hidden="1"/>
    </xf>
    <xf numFmtId="0" fontId="70" fillId="33" borderId="0" xfId="0" applyFont="1" applyFill="1" applyBorder="1" applyAlignment="1" applyProtection="1">
      <alignment horizontal="left"/>
      <protection hidden="1"/>
    </xf>
    <xf numFmtId="0" fontId="71" fillId="33" borderId="29" xfId="0" applyFont="1" applyFill="1" applyBorder="1" applyAlignment="1" applyProtection="1">
      <alignment/>
      <protection hidden="1"/>
    </xf>
    <xf numFmtId="0" fontId="71" fillId="33" borderId="44" xfId="0" applyFont="1" applyFill="1" applyBorder="1" applyAlignment="1" applyProtection="1">
      <alignment horizontal="left"/>
      <protection hidden="1"/>
    </xf>
    <xf numFmtId="0" fontId="71" fillId="33" borderId="42" xfId="0" applyFont="1" applyFill="1" applyBorder="1" applyAlignment="1" applyProtection="1">
      <alignment horizontal="left"/>
      <protection hidden="1"/>
    </xf>
    <xf numFmtId="3" fontId="71" fillId="33" borderId="42" xfId="0" applyNumberFormat="1" applyFont="1" applyFill="1" applyBorder="1" applyAlignment="1" applyProtection="1">
      <alignment horizontal="right"/>
      <protection hidden="1"/>
    </xf>
    <xf numFmtId="3" fontId="71" fillId="33" borderId="46" xfId="0" applyNumberFormat="1" applyFont="1" applyFill="1" applyBorder="1" applyAlignment="1" applyProtection="1">
      <alignment horizontal="right"/>
      <protection hidden="1"/>
    </xf>
    <xf numFmtId="0" fontId="71" fillId="33" borderId="66" xfId="0" applyFont="1" applyFill="1" applyBorder="1" applyAlignment="1" applyProtection="1">
      <alignment horizontal="left"/>
      <protection hidden="1"/>
    </xf>
    <xf numFmtId="0" fontId="71" fillId="33" borderId="67" xfId="0" applyFont="1" applyFill="1" applyBorder="1" applyAlignment="1" applyProtection="1">
      <alignment horizontal="left"/>
      <protection hidden="1"/>
    </xf>
    <xf numFmtId="3" fontId="71" fillId="33" borderId="67" xfId="0" applyNumberFormat="1" applyFont="1" applyFill="1" applyBorder="1" applyAlignment="1" applyProtection="1">
      <alignment horizontal="right"/>
      <protection hidden="1"/>
    </xf>
    <xf numFmtId="3" fontId="71" fillId="33" borderId="68" xfId="0" applyNumberFormat="1" applyFont="1" applyFill="1" applyBorder="1" applyAlignment="1" applyProtection="1">
      <alignment horizontal="right"/>
      <protection hidden="1"/>
    </xf>
    <xf numFmtId="0" fontId="97" fillId="33" borderId="45" xfId="0" applyFont="1" applyFill="1" applyBorder="1" applyAlignment="1" applyProtection="1">
      <alignment/>
      <protection hidden="1"/>
    </xf>
    <xf numFmtId="3" fontId="71" fillId="35" borderId="69" xfId="0" applyNumberFormat="1" applyFont="1" applyFill="1" applyBorder="1" applyAlignment="1" applyProtection="1">
      <alignment horizontal="right"/>
      <protection hidden="1" locked="0"/>
    </xf>
    <xf numFmtId="0" fontId="70" fillId="35" borderId="30" xfId="0" applyFont="1" applyFill="1" applyBorder="1" applyAlignment="1" applyProtection="1">
      <alignment horizontal="center" vertical="center" wrapText="1"/>
      <protection hidden="1" locked="0"/>
    </xf>
    <xf numFmtId="0" fontId="70" fillId="35" borderId="25" xfId="0" applyFont="1" applyFill="1" applyBorder="1" applyAlignment="1" applyProtection="1">
      <alignment horizontal="center" vertical="center" wrapText="1"/>
      <protection hidden="1" locked="0"/>
    </xf>
    <xf numFmtId="0" fontId="70" fillId="35" borderId="41" xfId="0" applyFont="1" applyFill="1" applyBorder="1" applyAlignment="1" applyProtection="1">
      <alignment horizontal="center" vertical="center" wrapText="1"/>
      <protection hidden="1" locked="0"/>
    </xf>
    <xf numFmtId="0" fontId="70" fillId="35" borderId="38" xfId="0" applyFont="1" applyFill="1" applyBorder="1" applyAlignment="1" applyProtection="1">
      <alignment horizontal="center" vertical="center" wrapText="1"/>
      <protection hidden="1" locked="0"/>
    </xf>
    <xf numFmtId="0" fontId="70" fillId="35" borderId="26" xfId="0" applyFont="1" applyFill="1" applyBorder="1" applyAlignment="1" applyProtection="1">
      <alignment horizontal="left" vertical="top" wrapText="1"/>
      <protection locked="0"/>
    </xf>
    <xf numFmtId="0" fontId="70" fillId="35" borderId="25" xfId="0" applyFont="1" applyFill="1" applyBorder="1" applyAlignment="1" applyProtection="1">
      <alignment horizontal="left" vertical="top" wrapText="1"/>
      <protection locked="0"/>
    </xf>
    <xf numFmtId="0" fontId="70" fillId="35" borderId="36" xfId="0" applyFont="1" applyFill="1" applyBorder="1" applyAlignment="1" applyProtection="1">
      <alignment horizontal="left" vertical="top" wrapText="1"/>
      <protection locked="0"/>
    </xf>
    <xf numFmtId="0" fontId="70" fillId="35" borderId="57" xfId="0" applyFont="1" applyFill="1" applyBorder="1" applyAlignment="1" applyProtection="1">
      <alignment horizontal="left" vertical="top" wrapText="1"/>
      <protection locked="0"/>
    </xf>
    <xf numFmtId="0" fontId="70" fillId="35" borderId="38" xfId="0" applyFont="1" applyFill="1" applyBorder="1" applyAlignment="1" applyProtection="1">
      <alignment horizontal="left" vertical="top" wrapText="1"/>
      <protection locked="0"/>
    </xf>
    <xf numFmtId="0" fontId="70" fillId="35" borderId="43" xfId="0" applyFont="1" applyFill="1" applyBorder="1" applyAlignment="1" applyProtection="1">
      <alignment horizontal="left" vertical="top" wrapText="1"/>
      <protection locked="0"/>
    </xf>
    <xf numFmtId="0" fontId="74" fillId="33" borderId="36" xfId="0" applyFont="1" applyFill="1" applyBorder="1" applyAlignment="1" applyProtection="1">
      <alignment horizontal="left" vertical="top" wrapText="1"/>
      <protection hidden="1"/>
    </xf>
    <xf numFmtId="0" fontId="74" fillId="33" borderId="43" xfId="0" applyFont="1" applyFill="1" applyBorder="1" applyAlignment="1" applyProtection="1">
      <alignment horizontal="left" vertical="top" wrapText="1"/>
      <protection hidden="1"/>
    </xf>
    <xf numFmtId="0" fontId="70" fillId="35" borderId="16" xfId="0" applyFont="1" applyFill="1" applyBorder="1" applyAlignment="1" applyProtection="1">
      <alignment horizontal="center" vertical="center" wrapText="1"/>
      <protection hidden="1" locked="0"/>
    </xf>
    <xf numFmtId="0" fontId="70" fillId="35" borderId="17" xfId="0" applyFont="1" applyFill="1" applyBorder="1" applyAlignment="1" applyProtection="1">
      <alignment horizontal="center" vertical="center" wrapText="1"/>
      <protection hidden="1" locked="0"/>
    </xf>
    <xf numFmtId="0" fontId="74" fillId="33" borderId="18" xfId="0" applyFont="1" applyFill="1" applyBorder="1" applyAlignment="1" applyProtection="1">
      <alignment horizontal="left" vertical="top" wrapText="1"/>
      <protection hidden="1"/>
    </xf>
    <xf numFmtId="0" fontId="70" fillId="35" borderId="56" xfId="0" applyFont="1" applyFill="1" applyBorder="1" applyAlignment="1" applyProtection="1">
      <alignment horizontal="left" vertical="top" wrapText="1"/>
      <protection locked="0"/>
    </xf>
    <xf numFmtId="0" fontId="70" fillId="35" borderId="17" xfId="0" applyFont="1" applyFill="1" applyBorder="1" applyAlignment="1" applyProtection="1">
      <alignment horizontal="left" vertical="top" wrapText="1"/>
      <protection locked="0"/>
    </xf>
    <xf numFmtId="0" fontId="70" fillId="35" borderId="18" xfId="0" applyFont="1" applyFill="1" applyBorder="1" applyAlignment="1" applyProtection="1">
      <alignment horizontal="left" vertical="top" wrapText="1"/>
      <protection locked="0"/>
    </xf>
    <xf numFmtId="0" fontId="71" fillId="36" borderId="46" xfId="0" applyFont="1" applyFill="1" applyBorder="1" applyAlignment="1" applyProtection="1">
      <alignment horizontal="center" vertical="center" wrapText="1"/>
      <protection hidden="1"/>
    </xf>
    <xf numFmtId="0" fontId="71" fillId="36" borderId="47" xfId="0" applyFont="1" applyFill="1" applyBorder="1" applyAlignment="1" applyProtection="1">
      <alignment horizontal="center" vertical="center" wrapText="1"/>
      <protection hidden="1"/>
    </xf>
    <xf numFmtId="165" fontId="70" fillId="35" borderId="0" xfId="0" applyNumberFormat="1" applyFont="1" applyFill="1" applyBorder="1" applyAlignment="1" applyProtection="1">
      <alignment horizontal="right" vertical="top" wrapText="1"/>
      <protection locked="0"/>
    </xf>
    <xf numFmtId="1" fontId="70" fillId="35" borderId="0" xfId="0" applyNumberFormat="1" applyFont="1" applyFill="1" applyBorder="1" applyAlignment="1" applyProtection="1">
      <alignment horizontal="right" vertical="top" wrapText="1"/>
      <protection locked="0"/>
    </xf>
    <xf numFmtId="0" fontId="70" fillId="33" borderId="0" xfId="0" applyFont="1" applyFill="1" applyBorder="1" applyAlignment="1" applyProtection="1">
      <alignment horizontal="center" vertical="top" wrapText="1"/>
      <protection hidden="1"/>
    </xf>
    <xf numFmtId="166" fontId="71" fillId="33" borderId="0" xfId="0" applyNumberFormat="1" applyFont="1" applyFill="1" applyBorder="1" applyAlignment="1" applyProtection="1">
      <alignment horizontal="right" vertical="top" wrapText="1"/>
      <protection hidden="1"/>
    </xf>
    <xf numFmtId="0" fontId="71" fillId="36" borderId="44" xfId="0" applyFont="1" applyFill="1" applyBorder="1" applyAlignment="1" applyProtection="1">
      <alignment horizontal="center" vertical="center"/>
      <protection hidden="1"/>
    </xf>
    <xf numFmtId="0" fontId="71" fillId="36" borderId="60" xfId="0" applyFont="1" applyFill="1" applyBorder="1" applyAlignment="1" applyProtection="1">
      <alignment horizontal="center" vertical="center"/>
      <protection hidden="1"/>
    </xf>
    <xf numFmtId="0" fontId="71" fillId="36" borderId="23" xfId="0" applyFont="1" applyFill="1" applyBorder="1" applyAlignment="1" applyProtection="1">
      <alignment horizontal="center" vertical="center"/>
      <protection hidden="1"/>
    </xf>
    <xf numFmtId="0" fontId="71" fillId="36" borderId="62" xfId="0" applyFont="1" applyFill="1" applyBorder="1" applyAlignment="1" applyProtection="1">
      <alignment horizontal="center" vertical="center"/>
      <protection hidden="1"/>
    </xf>
    <xf numFmtId="0" fontId="71" fillId="36" borderId="59" xfId="0" applyFont="1" applyFill="1" applyBorder="1" applyAlignment="1" applyProtection="1">
      <alignment horizontal="center" vertical="center"/>
      <protection hidden="1"/>
    </xf>
    <xf numFmtId="0" fontId="71" fillId="36" borderId="42" xfId="0" applyFont="1" applyFill="1" applyBorder="1" applyAlignment="1" applyProtection="1">
      <alignment horizontal="center" vertical="center"/>
      <protection hidden="1"/>
    </xf>
    <xf numFmtId="0" fontId="71" fillId="36" borderId="61" xfId="0" applyFont="1" applyFill="1" applyBorder="1" applyAlignment="1" applyProtection="1">
      <alignment horizontal="center" vertical="center"/>
      <protection hidden="1"/>
    </xf>
    <xf numFmtId="0" fontId="71" fillId="36" borderId="0" xfId="0" applyFont="1" applyFill="1" applyBorder="1" applyAlignment="1" applyProtection="1">
      <alignment horizontal="center" vertical="center"/>
      <protection hidden="1"/>
    </xf>
    <xf numFmtId="3" fontId="71" fillId="36" borderId="16" xfId="0" applyNumberFormat="1" applyFont="1" applyFill="1" applyBorder="1" applyAlignment="1" applyProtection="1">
      <alignment horizontal="right" vertical="center" wrapText="1"/>
      <protection hidden="1"/>
    </xf>
    <xf numFmtId="3" fontId="71" fillId="36" borderId="17" xfId="0" applyNumberFormat="1" applyFont="1" applyFill="1" applyBorder="1" applyAlignment="1" applyProtection="1">
      <alignment horizontal="right" vertical="center" wrapText="1"/>
      <protection hidden="1"/>
    </xf>
    <xf numFmtId="3" fontId="71" fillId="36" borderId="39" xfId="0" applyNumberFormat="1" applyFont="1" applyFill="1" applyBorder="1" applyAlignment="1" applyProtection="1">
      <alignment horizontal="right" vertical="center" wrapText="1"/>
      <protection hidden="1"/>
    </xf>
    <xf numFmtId="3" fontId="71" fillId="36" borderId="18" xfId="0" applyNumberFormat="1" applyFont="1" applyFill="1" applyBorder="1" applyAlignment="1" applyProtection="1">
      <alignment horizontal="right" vertical="center" wrapText="1"/>
      <protection hidden="1"/>
    </xf>
    <xf numFmtId="165" fontId="70" fillId="33" borderId="0" xfId="0" applyNumberFormat="1" applyFont="1" applyFill="1" applyBorder="1" applyAlignment="1" applyProtection="1">
      <alignment horizontal="left" vertical="top" wrapText="1"/>
      <protection hidden="1"/>
    </xf>
    <xf numFmtId="165" fontId="70" fillId="35" borderId="0" xfId="0" applyNumberFormat="1" applyFont="1" applyFill="1" applyBorder="1" applyAlignment="1" applyProtection="1">
      <alignment horizontal="left" vertical="top" wrapText="1"/>
      <protection locked="0"/>
    </xf>
    <xf numFmtId="14" fontId="70" fillId="35" borderId="0" xfId="0" applyNumberFormat="1" applyFont="1" applyFill="1" applyBorder="1" applyAlignment="1" applyProtection="1">
      <alignment horizontal="left" vertical="top" wrapText="1"/>
      <protection locked="0"/>
    </xf>
    <xf numFmtId="14" fontId="70" fillId="35" borderId="0" xfId="0" applyNumberFormat="1" applyFont="1" applyFill="1" applyBorder="1" applyAlignment="1" applyProtection="1">
      <alignment horizontal="right" vertical="top" wrapText="1"/>
      <protection locked="0"/>
    </xf>
    <xf numFmtId="0" fontId="70" fillId="35" borderId="13" xfId="0" applyFont="1" applyFill="1" applyBorder="1" applyAlignment="1" applyProtection="1">
      <alignment horizontal="left" vertical="top" wrapText="1"/>
      <protection locked="0"/>
    </xf>
    <xf numFmtId="0" fontId="70" fillId="35" borderId="14" xfId="0" applyFont="1" applyFill="1" applyBorder="1" applyAlignment="1" applyProtection="1">
      <alignment horizontal="left" vertical="top" wrapText="1"/>
      <protection locked="0"/>
    </xf>
    <xf numFmtId="0" fontId="70" fillId="35" borderId="30" xfId="0" applyFont="1" applyFill="1" applyBorder="1" applyAlignment="1" applyProtection="1">
      <alignment horizontal="left" vertical="top" wrapText="1"/>
      <protection locked="0"/>
    </xf>
    <xf numFmtId="3" fontId="70" fillId="35" borderId="14" xfId="0" applyNumberFormat="1" applyFont="1" applyFill="1" applyBorder="1" applyAlignment="1" applyProtection="1">
      <alignment horizontal="right" vertical="center"/>
      <protection locked="0"/>
    </xf>
    <xf numFmtId="3" fontId="70" fillId="35" borderId="25" xfId="0" applyNumberFormat="1" applyFont="1" applyFill="1" applyBorder="1" applyAlignment="1" applyProtection="1">
      <alignment horizontal="right" vertical="center"/>
      <protection locked="0"/>
    </xf>
    <xf numFmtId="0" fontId="70" fillId="35" borderId="14" xfId="0" applyFont="1" applyFill="1" applyBorder="1" applyAlignment="1" applyProtection="1">
      <alignment horizontal="center" vertical="center"/>
      <protection locked="0"/>
    </xf>
    <xf numFmtId="0" fontId="70" fillId="35" borderId="25" xfId="0" applyFont="1" applyFill="1" applyBorder="1" applyAlignment="1" applyProtection="1">
      <alignment horizontal="center" vertical="center"/>
      <protection locked="0"/>
    </xf>
    <xf numFmtId="0" fontId="70" fillId="35" borderId="15" xfId="0" applyFont="1" applyFill="1" applyBorder="1" applyAlignment="1" applyProtection="1">
      <alignment horizontal="center" vertical="center"/>
      <protection locked="0"/>
    </xf>
    <xf numFmtId="0" fontId="70" fillId="35" borderId="36" xfId="0" applyFont="1" applyFill="1" applyBorder="1" applyAlignment="1" applyProtection="1">
      <alignment horizontal="center" vertical="center"/>
      <protection locked="0"/>
    </xf>
    <xf numFmtId="0" fontId="71" fillId="33" borderId="0" xfId="0" applyFont="1" applyFill="1" applyBorder="1" applyAlignment="1" applyProtection="1">
      <alignment horizontal="center"/>
      <protection hidden="1"/>
    </xf>
    <xf numFmtId="0" fontId="71" fillId="33" borderId="0" xfId="0" applyFont="1" applyFill="1" applyBorder="1" applyAlignment="1" applyProtection="1">
      <alignment horizontal="right"/>
      <protection hidden="1"/>
    </xf>
    <xf numFmtId="0" fontId="70" fillId="33" borderId="61" xfId="0" applyFont="1" applyFill="1" applyBorder="1" applyAlignment="1" applyProtection="1">
      <alignment horizontal="left"/>
      <protection hidden="1"/>
    </xf>
    <xf numFmtId="0" fontId="70" fillId="35" borderId="41" xfId="0" applyFont="1" applyFill="1" applyBorder="1" applyAlignment="1" applyProtection="1">
      <alignment horizontal="left" vertical="top" wrapText="1"/>
      <protection locked="0"/>
    </xf>
    <xf numFmtId="0" fontId="70" fillId="35" borderId="38" xfId="0" applyFont="1" applyFill="1" applyBorder="1" applyAlignment="1" applyProtection="1">
      <alignment horizontal="center" vertical="center"/>
      <protection locked="0"/>
    </xf>
    <xf numFmtId="3" fontId="70" fillId="35" borderId="38" xfId="0" applyNumberFormat="1" applyFont="1" applyFill="1" applyBorder="1" applyAlignment="1" applyProtection="1">
      <alignment horizontal="right" vertical="center"/>
      <protection locked="0"/>
    </xf>
    <xf numFmtId="0" fontId="70" fillId="35" borderId="43" xfId="0" applyFont="1" applyFill="1" applyBorder="1" applyAlignment="1" applyProtection="1">
      <alignment horizontal="center" vertical="center"/>
      <protection locked="0"/>
    </xf>
    <xf numFmtId="0" fontId="71" fillId="36" borderId="16" xfId="0" applyFont="1" applyFill="1" applyBorder="1" applyAlignment="1" applyProtection="1">
      <alignment horizontal="center" vertical="center"/>
      <protection hidden="1"/>
    </xf>
    <xf numFmtId="0" fontId="71" fillId="36" borderId="17" xfId="0" applyFont="1" applyFill="1" applyBorder="1" applyAlignment="1" applyProtection="1">
      <alignment horizontal="center" vertical="center"/>
      <protection hidden="1"/>
    </xf>
    <xf numFmtId="0" fontId="71" fillId="36" borderId="41" xfId="0" applyFont="1" applyFill="1" applyBorder="1" applyAlignment="1" applyProtection="1">
      <alignment horizontal="center" vertical="center"/>
      <protection hidden="1"/>
    </xf>
    <xf numFmtId="0" fontId="71" fillId="36" borderId="38" xfId="0" applyFont="1" applyFill="1" applyBorder="1" applyAlignment="1" applyProtection="1">
      <alignment horizontal="center" vertical="center"/>
      <protection hidden="1"/>
    </xf>
    <xf numFmtId="0" fontId="98" fillId="36" borderId="17" xfId="0" applyFont="1" applyFill="1" applyBorder="1" applyAlignment="1" applyProtection="1">
      <alignment horizontal="center" vertical="center" wrapText="1"/>
      <protection hidden="1"/>
    </xf>
    <xf numFmtId="0" fontId="98" fillId="36" borderId="18" xfId="0" applyFont="1" applyFill="1" applyBorder="1" applyAlignment="1" applyProtection="1">
      <alignment horizontal="center" vertical="center" wrapText="1"/>
      <protection hidden="1"/>
    </xf>
    <xf numFmtId="0" fontId="98" fillId="36" borderId="38" xfId="0" applyFont="1" applyFill="1" applyBorder="1" applyAlignment="1" applyProtection="1">
      <alignment horizontal="center" vertical="center" wrapText="1"/>
      <protection hidden="1"/>
    </xf>
    <xf numFmtId="0" fontId="98" fillId="36" borderId="43" xfId="0" applyFont="1" applyFill="1" applyBorder="1" applyAlignment="1" applyProtection="1">
      <alignment horizontal="center" vertical="center" wrapText="1"/>
      <protection hidden="1"/>
    </xf>
    <xf numFmtId="0" fontId="71" fillId="33" borderId="25" xfId="0" applyFont="1" applyFill="1" applyBorder="1" applyAlignment="1" applyProtection="1">
      <alignment horizontal="left" vertical="center" wrapText="1"/>
      <protection hidden="1"/>
    </xf>
    <xf numFmtId="0" fontId="71" fillId="33" borderId="25" xfId="0" applyFont="1" applyFill="1" applyBorder="1" applyAlignment="1" applyProtection="1">
      <alignment horizontal="center" vertical="center" wrapText="1"/>
      <protection/>
    </xf>
    <xf numFmtId="0" fontId="71" fillId="33" borderId="25" xfId="0" applyFont="1" applyFill="1" applyBorder="1" applyAlignment="1" applyProtection="1">
      <alignment horizontal="center" vertical="center" wrapText="1"/>
      <protection hidden="1"/>
    </xf>
    <xf numFmtId="1" fontId="71" fillId="35" borderId="25" xfId="0" applyNumberFormat="1" applyFont="1" applyFill="1" applyBorder="1" applyAlignment="1" applyProtection="1">
      <alignment horizontal="center" vertical="center" wrapText="1"/>
      <protection locked="0"/>
    </xf>
    <xf numFmtId="0" fontId="70" fillId="35" borderId="25" xfId="0" applyFont="1" applyFill="1" applyBorder="1" applyAlignment="1" applyProtection="1">
      <alignment horizontal="left" vertical="center" wrapText="1"/>
      <protection hidden="1" locked="0"/>
    </xf>
    <xf numFmtId="0" fontId="70" fillId="33" borderId="25" xfId="0" applyFont="1" applyFill="1" applyBorder="1" applyAlignment="1" applyProtection="1">
      <alignment horizontal="left" vertical="center" wrapText="1"/>
      <protection hidden="1"/>
    </xf>
    <xf numFmtId="0" fontId="70" fillId="33" borderId="70" xfId="0" applyFont="1" applyFill="1" applyBorder="1" applyAlignment="1" applyProtection="1">
      <alignment horizontal="center"/>
      <protection hidden="1"/>
    </xf>
    <xf numFmtId="0" fontId="71" fillId="36" borderId="35" xfId="0" applyFont="1" applyFill="1" applyBorder="1" applyAlignment="1" applyProtection="1">
      <alignment horizontal="left" vertical="center" wrapText="1"/>
      <protection hidden="1"/>
    </xf>
    <xf numFmtId="0" fontId="71" fillId="36" borderId="24" xfId="0" applyFont="1" applyFill="1" applyBorder="1" applyAlignment="1" applyProtection="1">
      <alignment horizontal="left" vertical="center" wrapText="1"/>
      <protection hidden="1"/>
    </xf>
    <xf numFmtId="0" fontId="71" fillId="36" borderId="71" xfId="0" applyFont="1" applyFill="1" applyBorder="1" applyAlignment="1" applyProtection="1">
      <alignment horizontal="left" vertical="center" wrapText="1"/>
      <protection hidden="1"/>
    </xf>
    <xf numFmtId="0" fontId="71" fillId="36" borderId="33" xfId="0" applyFont="1" applyFill="1" applyBorder="1" applyAlignment="1" applyProtection="1">
      <alignment horizontal="left" vertical="center" wrapText="1"/>
      <protection hidden="1"/>
    </xf>
    <xf numFmtId="0" fontId="71" fillId="36" borderId="70" xfId="0" applyFont="1" applyFill="1" applyBorder="1" applyAlignment="1" applyProtection="1">
      <alignment horizontal="left" vertical="center" wrapText="1"/>
      <protection hidden="1"/>
    </xf>
    <xf numFmtId="0" fontId="71" fillId="36" borderId="72" xfId="0" applyFont="1" applyFill="1" applyBorder="1" applyAlignment="1" applyProtection="1">
      <alignment horizontal="left" vertical="center" wrapText="1"/>
      <protection hidden="1"/>
    </xf>
    <xf numFmtId="0" fontId="71" fillId="36" borderId="35" xfId="0" applyFont="1" applyFill="1" applyBorder="1" applyAlignment="1" applyProtection="1">
      <alignment horizontal="center" vertical="center" wrapText="1"/>
      <protection hidden="1"/>
    </xf>
    <xf numFmtId="0" fontId="71" fillId="36" borderId="24" xfId="0" applyFont="1" applyFill="1" applyBorder="1" applyAlignment="1" applyProtection="1">
      <alignment horizontal="center" vertical="center" wrapText="1"/>
      <protection hidden="1"/>
    </xf>
    <xf numFmtId="0" fontId="71" fillId="36" borderId="71" xfId="0" applyFont="1" applyFill="1" applyBorder="1" applyAlignment="1" applyProtection="1">
      <alignment horizontal="center" vertical="center" wrapText="1"/>
      <protection hidden="1"/>
    </xf>
    <xf numFmtId="0" fontId="71" fillId="36" borderId="33" xfId="0" applyFont="1" applyFill="1" applyBorder="1" applyAlignment="1" applyProtection="1">
      <alignment horizontal="center" vertical="center" wrapText="1"/>
      <protection hidden="1"/>
    </xf>
    <xf numFmtId="0" fontId="71" fillId="36" borderId="70" xfId="0" applyFont="1" applyFill="1" applyBorder="1" applyAlignment="1" applyProtection="1">
      <alignment horizontal="center" vertical="center" wrapText="1"/>
      <protection hidden="1"/>
    </xf>
    <xf numFmtId="0" fontId="71" fillId="36" borderId="72" xfId="0" applyFont="1" applyFill="1" applyBorder="1" applyAlignment="1" applyProtection="1">
      <alignment horizontal="center" vertical="center" wrapText="1"/>
      <protection hidden="1"/>
    </xf>
    <xf numFmtId="0" fontId="83" fillId="33" borderId="24" xfId="0" applyFont="1" applyFill="1" applyBorder="1" applyAlignment="1" applyProtection="1">
      <alignment horizontal="center" vertical="top"/>
      <protection hidden="1"/>
    </xf>
    <xf numFmtId="0" fontId="71" fillId="35" borderId="25" xfId="0" applyFont="1" applyFill="1" applyBorder="1" applyAlignment="1" applyProtection="1">
      <alignment horizontal="left" vertical="center" wrapText="1"/>
      <protection locked="0"/>
    </xf>
    <xf numFmtId="1" fontId="71" fillId="35" borderId="25" xfId="0" applyNumberFormat="1" applyFont="1" applyFill="1" applyBorder="1" applyAlignment="1" applyProtection="1">
      <alignment horizontal="center" vertical="center" wrapText="1"/>
      <protection hidden="1" locked="0"/>
    </xf>
    <xf numFmtId="1" fontId="70" fillId="35" borderId="0" xfId="0" applyNumberFormat="1" applyFont="1" applyFill="1" applyBorder="1" applyAlignment="1" applyProtection="1">
      <alignment horizontal="left" vertical="top" wrapText="1"/>
      <protection locked="0"/>
    </xf>
    <xf numFmtId="1" fontId="70" fillId="35" borderId="0" xfId="0" applyNumberFormat="1" applyFont="1" applyFill="1" applyBorder="1" applyAlignment="1" applyProtection="1">
      <alignment horizontal="center" vertical="top" wrapText="1"/>
      <protection locked="0"/>
    </xf>
    <xf numFmtId="0" fontId="84" fillId="33" borderId="0" xfId="0" applyFont="1" applyFill="1" applyBorder="1" applyAlignment="1" applyProtection="1">
      <alignment horizontal="left" wrapText="1"/>
      <protection hidden="1"/>
    </xf>
    <xf numFmtId="0" fontId="70" fillId="35" borderId="0" xfId="0" applyFont="1" applyFill="1" applyBorder="1" applyAlignment="1" applyProtection="1">
      <alignment horizontal="left" vertical="top" wrapText="1"/>
      <protection hidden="1" locked="0"/>
    </xf>
    <xf numFmtId="0" fontId="71" fillId="33" borderId="0" xfId="0" applyFont="1" applyFill="1" applyBorder="1" applyAlignment="1" applyProtection="1">
      <alignment horizontal="left" vertical="center"/>
      <protection hidden="1"/>
    </xf>
    <xf numFmtId="0" fontId="71" fillId="35" borderId="0" xfId="0" applyFont="1" applyFill="1" applyBorder="1" applyAlignment="1" applyProtection="1">
      <alignment horizontal="left" vertical="top"/>
      <protection locked="0"/>
    </xf>
    <xf numFmtId="0" fontId="71" fillId="33" borderId="70" xfId="0" applyFont="1" applyFill="1" applyBorder="1" applyAlignment="1" applyProtection="1">
      <alignment horizontal="center" vertical="top"/>
      <protection hidden="1"/>
    </xf>
    <xf numFmtId="0" fontId="70" fillId="35" borderId="0" xfId="0" applyFont="1" applyFill="1" applyBorder="1" applyAlignment="1" applyProtection="1">
      <alignment horizontal="center" vertical="top" wrapText="1"/>
      <protection hidden="1" locked="0"/>
    </xf>
    <xf numFmtId="0" fontId="71" fillId="33" borderId="0" xfId="0" applyFont="1" applyFill="1" applyBorder="1" applyAlignment="1" applyProtection="1">
      <alignment horizontal="center"/>
      <protection/>
    </xf>
    <xf numFmtId="14" fontId="71" fillId="35" borderId="0" xfId="0" applyNumberFormat="1" applyFont="1" applyFill="1" applyBorder="1" applyAlignment="1" applyProtection="1">
      <alignment horizontal="left"/>
      <protection locked="0"/>
    </xf>
    <xf numFmtId="0" fontId="71" fillId="33" borderId="0" xfId="0" applyFont="1" applyFill="1" applyBorder="1" applyAlignment="1" applyProtection="1">
      <alignment horizontal="right" vertical="top" wrapText="1"/>
      <protection hidden="1"/>
    </xf>
    <xf numFmtId="0" fontId="73" fillId="36" borderId="0" xfId="0" applyFont="1" applyFill="1" applyBorder="1" applyAlignment="1" applyProtection="1">
      <alignment horizontal="center" vertical="center"/>
      <protection hidden="1"/>
    </xf>
    <xf numFmtId="0" fontId="70" fillId="33" borderId="0" xfId="0" applyFont="1" applyFill="1" applyBorder="1" applyAlignment="1" applyProtection="1">
      <alignment horizontal="center"/>
      <protection hidden="1"/>
    </xf>
    <xf numFmtId="0" fontId="70" fillId="33" borderId="0" xfId="0" applyFont="1" applyFill="1" applyBorder="1" applyAlignment="1" applyProtection="1">
      <alignment horizontal="left" vertical="top"/>
      <protection hidden="1"/>
    </xf>
    <xf numFmtId="49" fontId="70" fillId="33" borderId="0" xfId="0" applyNumberFormat="1" applyFont="1" applyFill="1" applyBorder="1" applyAlignment="1" applyProtection="1">
      <alignment horizontal="left" vertical="top" wrapText="1"/>
      <protection hidden="1"/>
    </xf>
    <xf numFmtId="3" fontId="76" fillId="34" borderId="34" xfId="0" applyNumberFormat="1" applyFont="1" applyFill="1" applyBorder="1" applyAlignment="1" applyProtection="1">
      <alignment horizontal="right" vertical="center"/>
      <protection/>
    </xf>
    <xf numFmtId="0" fontId="76" fillId="34" borderId="67" xfId="0" applyFont="1" applyFill="1" applyBorder="1" applyAlignment="1" applyProtection="1">
      <alignment horizontal="right" vertical="center"/>
      <protection/>
    </xf>
    <xf numFmtId="0" fontId="76" fillId="34" borderId="26" xfId="0" applyFont="1" applyFill="1" applyBorder="1" applyAlignment="1" applyProtection="1">
      <alignment horizontal="right" vertical="center"/>
      <protection/>
    </xf>
    <xf numFmtId="0" fontId="74" fillId="34" borderId="24" xfId="0" applyFont="1" applyFill="1" applyBorder="1" applyAlignment="1" applyProtection="1">
      <alignment horizontal="right"/>
      <protection/>
    </xf>
    <xf numFmtId="0" fontId="74" fillId="34" borderId="71" xfId="0" applyFont="1" applyFill="1" applyBorder="1" applyAlignment="1" applyProtection="1">
      <alignment horizontal="right"/>
      <protection/>
    </xf>
    <xf numFmtId="0" fontId="76" fillId="34" borderId="34" xfId="0" applyFont="1" applyFill="1" applyBorder="1" applyAlignment="1" applyProtection="1">
      <alignment horizontal="left"/>
      <protection/>
    </xf>
    <xf numFmtId="0" fontId="76" fillId="34" borderId="67" xfId="0" applyFont="1" applyFill="1" applyBorder="1" applyAlignment="1" applyProtection="1">
      <alignment horizontal="left"/>
      <protection/>
    </xf>
    <xf numFmtId="0" fontId="76" fillId="34" borderId="26" xfId="0" applyFont="1" applyFill="1" applyBorder="1" applyAlignment="1" applyProtection="1">
      <alignment horizontal="left"/>
      <protection/>
    </xf>
    <xf numFmtId="0" fontId="76" fillId="33" borderId="34" xfId="0" applyFont="1" applyFill="1" applyBorder="1" applyAlignment="1" applyProtection="1">
      <alignment horizontal="center" vertical="center"/>
      <protection/>
    </xf>
    <xf numFmtId="0" fontId="76" fillId="33" borderId="67" xfId="0" applyFont="1" applyFill="1" applyBorder="1" applyAlignment="1" applyProtection="1">
      <alignment horizontal="center" vertical="center"/>
      <protection/>
    </xf>
    <xf numFmtId="0" fontId="76" fillId="33" borderId="26" xfId="0" applyFont="1" applyFill="1" applyBorder="1" applyAlignment="1" applyProtection="1">
      <alignment horizontal="center" vertical="center"/>
      <protection/>
    </xf>
    <xf numFmtId="3" fontId="76" fillId="33" borderId="34" xfId="0" applyNumberFormat="1" applyFont="1" applyFill="1" applyBorder="1" applyAlignment="1" applyProtection="1">
      <alignment horizontal="right" vertical="center"/>
      <protection/>
    </xf>
    <xf numFmtId="0" fontId="76" fillId="33" borderId="67" xfId="0" applyFont="1" applyFill="1" applyBorder="1" applyAlignment="1" applyProtection="1">
      <alignment horizontal="right" vertical="center"/>
      <protection/>
    </xf>
    <xf numFmtId="0" fontId="76" fillId="33" borderId="26" xfId="0" applyFont="1" applyFill="1" applyBorder="1" applyAlignment="1" applyProtection="1">
      <alignment horizontal="right" vertical="center"/>
      <protection/>
    </xf>
    <xf numFmtId="0" fontId="76" fillId="33" borderId="34" xfId="0" applyFont="1" applyFill="1" applyBorder="1" applyAlignment="1" applyProtection="1">
      <alignment horizontal="left" vertical="center"/>
      <protection/>
    </xf>
    <xf numFmtId="0" fontId="76" fillId="33" borderId="67" xfId="0" applyFont="1" applyFill="1" applyBorder="1" applyAlignment="1" applyProtection="1">
      <alignment horizontal="left" vertical="center"/>
      <protection/>
    </xf>
    <xf numFmtId="0" fontId="76" fillId="33" borderId="26" xfId="0" applyFont="1" applyFill="1" applyBorder="1" applyAlignment="1" applyProtection="1">
      <alignment horizontal="left" vertical="center"/>
      <protection/>
    </xf>
    <xf numFmtId="0" fontId="74" fillId="34" borderId="24" xfId="0" applyFont="1" applyFill="1" applyBorder="1" applyAlignment="1" applyProtection="1">
      <alignment horizontal="left"/>
      <protection/>
    </xf>
    <xf numFmtId="0" fontId="71" fillId="33" borderId="25" xfId="0" applyFont="1" applyFill="1" applyBorder="1" applyAlignment="1" applyProtection="1">
      <alignment horizontal="center" vertical="top"/>
      <protection/>
    </xf>
    <xf numFmtId="0" fontId="76" fillId="33" borderId="25" xfId="0" applyFont="1" applyFill="1" applyBorder="1" applyAlignment="1" applyProtection="1">
      <alignment horizontal="left" vertical="center"/>
      <protection/>
    </xf>
    <xf numFmtId="0" fontId="71" fillId="34" borderId="45" xfId="0" applyFont="1" applyFill="1" applyBorder="1" applyAlignment="1" applyProtection="1">
      <alignment horizontal="center" vertical="top"/>
      <protection/>
    </xf>
    <xf numFmtId="3" fontId="76" fillId="33" borderId="25" xfId="0" applyNumberFormat="1" applyFont="1" applyFill="1" applyBorder="1" applyAlignment="1" applyProtection="1">
      <alignment horizontal="right" vertical="center"/>
      <protection/>
    </xf>
    <xf numFmtId="0" fontId="76" fillId="33" borderId="25" xfId="0" applyFont="1" applyFill="1" applyBorder="1" applyAlignment="1" applyProtection="1">
      <alignment horizontal="right" vertical="center"/>
      <protection/>
    </xf>
    <xf numFmtId="0" fontId="76" fillId="34" borderId="0" xfId="0" applyFont="1" applyFill="1" applyAlignment="1" applyProtection="1">
      <alignment horizontal="center" vertical="center"/>
      <protection/>
    </xf>
    <xf numFmtId="0" fontId="74" fillId="34" borderId="70" xfId="0" applyFont="1" applyFill="1" applyBorder="1" applyAlignment="1" applyProtection="1">
      <alignment horizontal="left"/>
      <protection/>
    </xf>
    <xf numFmtId="0" fontId="74" fillId="34" borderId="0" xfId="0" applyFont="1" applyFill="1" applyBorder="1" applyAlignment="1" applyProtection="1">
      <alignment horizontal="left"/>
      <protection/>
    </xf>
    <xf numFmtId="0" fontId="76" fillId="33" borderId="25" xfId="0" applyFont="1" applyFill="1" applyBorder="1" applyAlignment="1" applyProtection="1">
      <alignment horizontal="center" vertical="center"/>
      <protection/>
    </xf>
    <xf numFmtId="0" fontId="74" fillId="34" borderId="67" xfId="0" applyFont="1" applyFill="1" applyBorder="1" applyAlignment="1" applyProtection="1">
      <alignment horizontal="left"/>
      <protection/>
    </xf>
    <xf numFmtId="0" fontId="71" fillId="34" borderId="25" xfId="0" applyFont="1" applyFill="1" applyBorder="1" applyAlignment="1" applyProtection="1">
      <alignment horizontal="center" vertical="top"/>
      <protection/>
    </xf>
    <xf numFmtId="0" fontId="74" fillId="34" borderId="0" xfId="0" applyFont="1" applyFill="1" applyAlignment="1" applyProtection="1">
      <alignment horizontal="left"/>
      <protection/>
    </xf>
    <xf numFmtId="0" fontId="76" fillId="33" borderId="35" xfId="0" applyFont="1" applyFill="1" applyBorder="1" applyAlignment="1" applyProtection="1">
      <alignment horizontal="left" vertical="top"/>
      <protection/>
    </xf>
    <xf numFmtId="0" fontId="76" fillId="33" borderId="24" xfId="0" applyFont="1" applyFill="1" applyBorder="1" applyAlignment="1" applyProtection="1">
      <alignment horizontal="left" vertical="top"/>
      <protection/>
    </xf>
    <xf numFmtId="0" fontId="76" fillId="33" borderId="71" xfId="0" applyFont="1" applyFill="1" applyBorder="1" applyAlignment="1" applyProtection="1">
      <alignment horizontal="left" vertical="top"/>
      <protection/>
    </xf>
    <xf numFmtId="0" fontId="76" fillId="33" borderId="33" xfId="0" applyFont="1" applyFill="1" applyBorder="1" applyAlignment="1" applyProtection="1">
      <alignment horizontal="left" vertical="top"/>
      <protection/>
    </xf>
    <xf numFmtId="0" fontId="76" fillId="33" borderId="70" xfId="0" applyFont="1" applyFill="1" applyBorder="1" applyAlignment="1" applyProtection="1">
      <alignment horizontal="left" vertical="top"/>
      <protection/>
    </xf>
    <xf numFmtId="0" fontId="76" fillId="33" borderId="72" xfId="0" applyFont="1" applyFill="1" applyBorder="1" applyAlignment="1" applyProtection="1">
      <alignment horizontal="left" vertical="top"/>
      <protection/>
    </xf>
    <xf numFmtId="164" fontId="76" fillId="33" borderId="34" xfId="0" applyNumberFormat="1" applyFont="1" applyFill="1" applyBorder="1" applyAlignment="1" applyProtection="1">
      <alignment horizontal="center" vertical="center"/>
      <protection/>
    </xf>
    <xf numFmtId="164" fontId="76" fillId="33" borderId="67" xfId="0" applyNumberFormat="1" applyFont="1" applyFill="1" applyBorder="1" applyAlignment="1" applyProtection="1">
      <alignment horizontal="center" vertical="center"/>
      <protection/>
    </xf>
    <xf numFmtId="164" fontId="76" fillId="33" borderId="26" xfId="0" applyNumberFormat="1" applyFont="1" applyFill="1" applyBorder="1" applyAlignment="1" applyProtection="1">
      <alignment horizontal="center" vertical="center"/>
      <protection/>
    </xf>
    <xf numFmtId="0" fontId="75" fillId="34" borderId="0" xfId="0" applyFont="1" applyFill="1" applyAlignment="1" applyProtection="1">
      <alignment horizontal="center" vertical="top"/>
      <protection/>
    </xf>
    <xf numFmtId="0" fontId="74" fillId="34" borderId="42" xfId="0" applyFont="1" applyFill="1" applyBorder="1" applyAlignment="1" applyProtection="1">
      <alignment horizontal="left"/>
      <protection/>
    </xf>
    <xf numFmtId="0" fontId="76" fillId="34" borderId="34" xfId="0" applyFont="1" applyFill="1" applyBorder="1" applyAlignment="1" applyProtection="1">
      <alignment horizontal="center" vertical="center"/>
      <protection/>
    </xf>
    <xf numFmtId="0" fontId="76" fillId="34" borderId="26" xfId="0" applyFont="1" applyFill="1" applyBorder="1" applyAlignment="1" applyProtection="1">
      <alignment horizontal="center" vertical="center"/>
      <protection/>
    </xf>
    <xf numFmtId="0" fontId="76" fillId="34" borderId="25" xfId="0" applyFont="1" applyFill="1" applyBorder="1" applyAlignment="1" applyProtection="1">
      <alignment horizontal="center" vertical="center"/>
      <protection/>
    </xf>
    <xf numFmtId="0" fontId="76" fillId="34" borderId="34" xfId="0" applyFont="1" applyFill="1" applyBorder="1" applyAlignment="1" applyProtection="1">
      <alignment horizontal="left" vertical="center"/>
      <protection/>
    </xf>
    <xf numFmtId="0" fontId="76" fillId="34" borderId="67" xfId="0" applyFont="1" applyFill="1" applyBorder="1" applyAlignment="1" applyProtection="1">
      <alignment horizontal="left" vertical="center"/>
      <protection/>
    </xf>
    <xf numFmtId="0" fontId="76" fillId="34" borderId="26" xfId="0" applyFont="1" applyFill="1" applyBorder="1" applyAlignment="1" applyProtection="1">
      <alignment horizontal="left" vertical="center"/>
      <protection/>
    </xf>
    <xf numFmtId="0" fontId="74" fillId="37" borderId="34" xfId="0" applyFont="1" applyFill="1" applyBorder="1" applyAlignment="1" applyProtection="1">
      <alignment horizontal="center" vertical="top" wrapText="1"/>
      <protection/>
    </xf>
    <xf numFmtId="0" fontId="74" fillId="37" borderId="67" xfId="0" applyFont="1" applyFill="1" applyBorder="1" applyAlignment="1" applyProtection="1">
      <alignment horizontal="center" vertical="top" wrapText="1"/>
      <protection/>
    </xf>
    <xf numFmtId="0" fontId="74" fillId="37" borderId="26" xfId="0" applyFont="1" applyFill="1" applyBorder="1" applyAlignment="1" applyProtection="1">
      <alignment horizontal="center" vertical="top" wrapText="1"/>
      <protection/>
    </xf>
    <xf numFmtId="3" fontId="76" fillId="33" borderId="67" xfId="0" applyNumberFormat="1" applyFont="1" applyFill="1" applyBorder="1" applyAlignment="1" applyProtection="1">
      <alignment horizontal="right" vertical="center"/>
      <protection/>
    </xf>
    <xf numFmtId="1" fontId="70" fillId="33" borderId="0" xfId="0" applyNumberFormat="1" applyFont="1" applyFill="1" applyBorder="1" applyAlignment="1" applyProtection="1">
      <alignment horizontal="center" vertical="center"/>
      <protection hidden="1"/>
    </xf>
    <xf numFmtId="0" fontId="99" fillId="33" borderId="0" xfId="0" applyFont="1" applyFill="1" applyBorder="1" applyAlignment="1" applyProtection="1">
      <alignment horizontal="left" vertical="top"/>
      <protection hidden="1"/>
    </xf>
    <xf numFmtId="0" fontId="70" fillId="33" borderId="0" xfId="0" applyFont="1" applyFill="1" applyBorder="1" applyAlignment="1">
      <alignment horizontal="left" vertical="top"/>
    </xf>
    <xf numFmtId="0" fontId="71" fillId="33" borderId="0" xfId="0" applyFont="1" applyFill="1" applyAlignment="1">
      <alignment horizontal="left" vertical="top"/>
    </xf>
    <xf numFmtId="0" fontId="70" fillId="33" borderId="0" xfId="0" applyFont="1" applyFill="1" applyAlignment="1">
      <alignment horizontal="left" vertical="top"/>
    </xf>
    <xf numFmtId="167" fontId="70" fillId="33" borderId="0" xfId="0" applyNumberFormat="1" applyFont="1" applyFill="1" applyBorder="1" applyAlignment="1" applyProtection="1">
      <alignment horizontal="center"/>
      <protection locked="0"/>
    </xf>
    <xf numFmtId="0" fontId="70" fillId="33" borderId="0" xfId="0" applyFont="1" applyFill="1" applyAlignment="1" applyProtection="1">
      <alignment horizontal="left" vertical="top"/>
      <protection locked="0"/>
    </xf>
    <xf numFmtId="49" fontId="70" fillId="33" borderId="0" xfId="0" applyNumberFormat="1" applyFont="1" applyFill="1" applyAlignment="1">
      <alignment horizontal="left" vertical="top"/>
    </xf>
    <xf numFmtId="0" fontId="70" fillId="33" borderId="0" xfId="0" applyFont="1" applyFill="1" applyAlignment="1">
      <alignment horizontal="left"/>
    </xf>
    <xf numFmtId="167" fontId="71" fillId="33" borderId="0" xfId="0" applyNumberFormat="1" applyFont="1" applyFill="1" applyBorder="1" applyAlignment="1" applyProtection="1" quotePrefix="1">
      <alignment horizontal="center" vertical="top"/>
      <protection locked="0"/>
    </xf>
    <xf numFmtId="167" fontId="71" fillId="33" borderId="0" xfId="0" applyNumberFormat="1" applyFont="1" applyFill="1" applyBorder="1" applyAlignment="1" applyProtection="1">
      <alignment horizontal="center" vertical="top"/>
      <protection locked="0"/>
    </xf>
    <xf numFmtId="0" fontId="70" fillId="33" borderId="0" xfId="0" applyFont="1" applyFill="1" applyAlignment="1">
      <alignment horizontal="left" vertical="top" wrapText="1"/>
    </xf>
    <xf numFmtId="0" fontId="71" fillId="33" borderId="0" xfId="0" applyFont="1" applyFill="1" applyAlignment="1">
      <alignment horizontal="left" wrapText="1"/>
    </xf>
    <xf numFmtId="0" fontId="70" fillId="33" borderId="70" xfId="0" applyFont="1" applyFill="1" applyBorder="1" applyAlignment="1">
      <alignment horizontal="center"/>
    </xf>
    <xf numFmtId="0" fontId="74" fillId="33" borderId="24" xfId="0" applyFont="1" applyFill="1" applyBorder="1" applyAlignment="1">
      <alignment horizontal="center"/>
    </xf>
    <xf numFmtId="0" fontId="70" fillId="33" borderId="0" xfId="0" applyNumberFormat="1" applyFont="1" applyFill="1" applyAlignment="1">
      <alignment horizontal="left" vertical="top" wrapText="1"/>
    </xf>
    <xf numFmtId="0" fontId="80" fillId="33" borderId="0" xfId="0" applyFont="1" applyFill="1" applyBorder="1" applyAlignment="1">
      <alignment horizontal="center"/>
    </xf>
    <xf numFmtId="0" fontId="80" fillId="33" borderId="0" xfId="0" applyFont="1" applyFill="1" applyBorder="1" applyAlignment="1">
      <alignment horizontal="left"/>
    </xf>
    <xf numFmtId="0" fontId="72" fillId="33" borderId="0" xfId="0" applyFont="1" applyFill="1" applyBorder="1" applyAlignment="1">
      <alignment horizontal="center"/>
    </xf>
    <xf numFmtId="0" fontId="72" fillId="33" borderId="0" xfId="0" applyFont="1" applyFill="1" applyBorder="1" applyAlignment="1">
      <alignment horizontal="left"/>
    </xf>
    <xf numFmtId="1" fontId="72" fillId="33" borderId="0" xfId="0" applyNumberFormat="1" applyFont="1" applyFill="1" applyBorder="1" applyAlignment="1">
      <alignment horizontal="center"/>
    </xf>
    <xf numFmtId="3" fontId="72" fillId="33" borderId="0" xfId="0" applyNumberFormat="1" applyFont="1" applyFill="1" applyAlignment="1">
      <alignment horizontal="right"/>
    </xf>
    <xf numFmtId="0" fontId="80" fillId="33" borderId="0" xfId="0" applyFont="1" applyFill="1" applyAlignment="1">
      <alignment horizontal="left"/>
    </xf>
    <xf numFmtId="164" fontId="72" fillId="33" borderId="0" xfId="0" applyNumberFormat="1" applyFont="1" applyFill="1" applyAlignment="1">
      <alignment horizontal="right"/>
    </xf>
    <xf numFmtId="0" fontId="72" fillId="33" borderId="0" xfId="0" applyNumberFormat="1" applyFont="1" applyFill="1" applyAlignment="1">
      <alignment horizontal="left"/>
    </xf>
    <xf numFmtId="0" fontId="73" fillId="38" borderId="34" xfId="0" applyFont="1" applyFill="1" applyBorder="1" applyAlignment="1">
      <alignment horizontal="left"/>
    </xf>
    <xf numFmtId="0" fontId="73" fillId="38" borderId="67" xfId="0" applyFont="1" applyFill="1" applyBorder="1" applyAlignment="1">
      <alignment horizontal="left"/>
    </xf>
    <xf numFmtId="0" fontId="73" fillId="38" borderId="26" xfId="0" applyFont="1" applyFill="1" applyBorder="1" applyAlignment="1">
      <alignment horizontal="left"/>
    </xf>
    <xf numFmtId="3" fontId="80" fillId="33" borderId="0" xfId="0" applyNumberFormat="1" applyFont="1" applyFill="1" applyAlignment="1">
      <alignment horizontal="right"/>
    </xf>
    <xf numFmtId="0" fontId="80" fillId="33" borderId="0" xfId="0" applyNumberFormat="1" applyFont="1" applyFill="1" applyAlignment="1">
      <alignment horizontal="left"/>
    </xf>
    <xf numFmtId="0" fontId="73" fillId="38" borderId="25" xfId="0" applyFont="1" applyFill="1" applyBorder="1" applyAlignment="1">
      <alignment horizontal="left"/>
    </xf>
    <xf numFmtId="3" fontId="80" fillId="33" borderId="0" xfId="0" applyNumberFormat="1" applyFont="1" applyFill="1" applyAlignment="1">
      <alignment horizontal="center"/>
    </xf>
    <xf numFmtId="3" fontId="80" fillId="33" borderId="0" xfId="0" applyNumberFormat="1" applyFont="1" applyFill="1" applyAlignment="1">
      <alignment horizontal="center" vertical="center"/>
    </xf>
    <xf numFmtId="3" fontId="72" fillId="33" borderId="0" xfId="0" applyNumberFormat="1" applyFont="1" applyFill="1" applyAlignment="1">
      <alignment horizontal="left"/>
    </xf>
    <xf numFmtId="0" fontId="100" fillId="33" borderId="0" xfId="0" applyFont="1" applyFill="1" applyAlignment="1">
      <alignment horizontal="left"/>
    </xf>
    <xf numFmtId="49" fontId="72" fillId="33" borderId="0" xfId="0" applyNumberFormat="1" applyFont="1" applyFill="1" applyAlignment="1">
      <alignment horizontal="left" vertical="top" wrapText="1"/>
    </xf>
    <xf numFmtId="0" fontId="72" fillId="33" borderId="0" xfId="0" applyNumberFormat="1" applyFont="1" applyFill="1" applyAlignment="1">
      <alignment horizontal="left" vertical="top" wrapText="1"/>
    </xf>
    <xf numFmtId="0" fontId="79" fillId="33" borderId="0" xfId="0" applyFont="1" applyFill="1" applyAlignment="1">
      <alignment horizontal="left" vertical="top"/>
    </xf>
    <xf numFmtId="0" fontId="73" fillId="33" borderId="0" xfId="0" applyFont="1" applyFill="1" applyAlignment="1">
      <alignment horizontal="left"/>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14">
    <dxf>
      <font>
        <color theme="0"/>
      </font>
    </dxf>
    <dxf>
      <font>
        <color theme="0"/>
      </font>
    </dxf>
    <dxf>
      <fill>
        <patternFill>
          <bgColor rgb="FFCC99FF"/>
        </patternFill>
      </fill>
    </dxf>
    <dxf>
      <fill>
        <patternFill>
          <bgColor rgb="FFCCFFCC"/>
        </patternFill>
      </fill>
    </dxf>
    <dxf>
      <fill>
        <patternFill>
          <bgColor rgb="FF99CCFF"/>
        </patternFill>
      </fill>
    </dxf>
    <dxf>
      <fill>
        <patternFill>
          <bgColor rgb="FFFF99CC"/>
        </patternFill>
      </fill>
    </dxf>
    <dxf>
      <fill>
        <patternFill>
          <bgColor rgb="FFFFFF99"/>
        </patternFill>
      </fill>
    </dxf>
    <dxf>
      <fill>
        <patternFill>
          <bgColor rgb="FFFFCC9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24993999302387238"/>
        </patternFill>
      </fill>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104775</xdr:colOff>
      <xdr:row>0</xdr:row>
      <xdr:rowOff>9525</xdr:rowOff>
    </xdr:from>
    <xdr:to>
      <xdr:col>38</xdr:col>
      <xdr:colOff>142875</xdr:colOff>
      <xdr:row>5</xdr:row>
      <xdr:rowOff>38100</xdr:rowOff>
    </xdr:to>
    <xdr:pic>
      <xdr:nvPicPr>
        <xdr:cNvPr id="1" name="Picture 4"/>
        <xdr:cNvPicPr preferRelativeResize="1">
          <a:picLocks noChangeAspect="1"/>
        </xdr:cNvPicPr>
      </xdr:nvPicPr>
      <xdr:blipFill>
        <a:blip r:embed="rId1"/>
        <a:stretch>
          <a:fillRect/>
        </a:stretch>
      </xdr:blipFill>
      <xdr:spPr>
        <a:xfrm>
          <a:off x="5124450" y="9525"/>
          <a:ext cx="1171575" cy="8382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104775</xdr:colOff>
      <xdr:row>0</xdr:row>
      <xdr:rowOff>9525</xdr:rowOff>
    </xdr:from>
    <xdr:to>
      <xdr:col>40</xdr:col>
      <xdr:colOff>142875</xdr:colOff>
      <xdr:row>5</xdr:row>
      <xdr:rowOff>38100</xdr:rowOff>
    </xdr:to>
    <xdr:pic>
      <xdr:nvPicPr>
        <xdr:cNvPr id="1" name="Picture 4"/>
        <xdr:cNvPicPr preferRelativeResize="1">
          <a:picLocks noChangeAspect="1"/>
        </xdr:cNvPicPr>
      </xdr:nvPicPr>
      <xdr:blipFill>
        <a:blip r:embed="rId1"/>
        <a:stretch>
          <a:fillRect/>
        </a:stretch>
      </xdr:blipFill>
      <xdr:spPr>
        <a:xfrm>
          <a:off x="5133975" y="9525"/>
          <a:ext cx="1104900" cy="8382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0</xdr:row>
      <xdr:rowOff>0</xdr:rowOff>
    </xdr:from>
    <xdr:to>
      <xdr:col>38</xdr:col>
      <xdr:colOff>114300</xdr:colOff>
      <xdr:row>5</xdr:row>
      <xdr:rowOff>28575</xdr:rowOff>
    </xdr:to>
    <xdr:pic>
      <xdr:nvPicPr>
        <xdr:cNvPr id="1" name="Picture 4"/>
        <xdr:cNvPicPr preferRelativeResize="1">
          <a:picLocks noChangeAspect="1"/>
        </xdr:cNvPicPr>
      </xdr:nvPicPr>
      <xdr:blipFill>
        <a:blip r:embed="rId1"/>
        <a:stretch>
          <a:fillRect/>
        </a:stretch>
      </xdr:blipFill>
      <xdr:spPr>
        <a:xfrm>
          <a:off x="5153025" y="0"/>
          <a:ext cx="1114425" cy="8382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95250</xdr:colOff>
      <xdr:row>0</xdr:row>
      <xdr:rowOff>28575</xdr:rowOff>
    </xdr:from>
    <xdr:to>
      <xdr:col>32</xdr:col>
      <xdr:colOff>123825</xdr:colOff>
      <xdr:row>3</xdr:row>
      <xdr:rowOff>85725</xdr:rowOff>
    </xdr:to>
    <xdr:pic>
      <xdr:nvPicPr>
        <xdr:cNvPr id="1" name="Picture 1"/>
        <xdr:cNvPicPr preferRelativeResize="1">
          <a:picLocks noChangeAspect="1"/>
        </xdr:cNvPicPr>
      </xdr:nvPicPr>
      <xdr:blipFill>
        <a:blip r:embed="rId1"/>
        <a:srcRect l="39237" t="53314" r="43046" b="32044"/>
        <a:stretch>
          <a:fillRect/>
        </a:stretch>
      </xdr:blipFill>
      <xdr:spPr>
        <a:xfrm>
          <a:off x="5048250" y="28575"/>
          <a:ext cx="11715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2" TargetMode="External" /><Relationship Id="rId3" Type="http://schemas.openxmlformats.org/officeDocument/2006/relationships/hyperlink" Target="_ftn2"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M26"/>
  <sheetViews>
    <sheetView tabSelected="1" zoomScalePageLayoutView="0" workbookViewId="0" topLeftCell="A1">
      <selection activeCell="A13" sqref="A13"/>
    </sheetView>
  </sheetViews>
  <sheetFormatPr defaultColWidth="2.421875" defaultRowHeight="12.75" customHeight="1"/>
  <cols>
    <col min="1" max="16384" width="2.421875" style="79" customWidth="1"/>
  </cols>
  <sheetData>
    <row r="1" spans="1:39" ht="12.75" customHeight="1">
      <c r="A1" s="141" t="s">
        <v>1084</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25"/>
      <c r="AH1" s="125"/>
      <c r="AI1" s="125"/>
      <c r="AJ1" s="125"/>
      <c r="AK1" s="125"/>
      <c r="AL1" s="125"/>
      <c r="AM1" s="125"/>
    </row>
    <row r="2" spans="1:39" ht="12.75" customHeight="1">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25"/>
      <c r="AH2" s="125"/>
      <c r="AI2" s="125"/>
      <c r="AJ2" s="125"/>
      <c r="AK2" s="125"/>
      <c r="AL2" s="125"/>
      <c r="AM2" s="125"/>
    </row>
    <row r="3" spans="1:39" ht="12.75" customHeight="1">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25"/>
      <c r="AH3" s="125"/>
      <c r="AI3" s="125"/>
      <c r="AJ3" s="125"/>
      <c r="AK3" s="125"/>
      <c r="AL3" s="125"/>
      <c r="AM3" s="125"/>
    </row>
    <row r="4" spans="1:39" ht="12.75" customHeight="1">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25"/>
      <c r="AH4" s="125"/>
      <c r="AI4" s="125"/>
      <c r="AJ4" s="125"/>
      <c r="AK4" s="125"/>
      <c r="AL4" s="125"/>
      <c r="AM4" s="125"/>
    </row>
    <row r="5" spans="1:39" ht="12.75" customHeight="1">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25"/>
      <c r="AH5" s="125"/>
      <c r="AI5" s="125"/>
      <c r="AJ5" s="125"/>
      <c r="AK5" s="125"/>
      <c r="AL5" s="125"/>
      <c r="AM5" s="125"/>
    </row>
    <row r="6" spans="1:39" ht="12.75" customHeight="1">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73"/>
      <c r="AH6" s="73"/>
      <c r="AI6" s="73"/>
      <c r="AJ6" s="73"/>
      <c r="AK6" s="73"/>
      <c r="AL6" s="73"/>
      <c r="AM6" s="73"/>
    </row>
    <row r="7" ht="12.75" customHeight="1">
      <c r="A7" s="79" t="s">
        <v>1086</v>
      </c>
    </row>
    <row r="8" ht="12.75" customHeight="1">
      <c r="A8" s="79" t="s">
        <v>1087</v>
      </c>
    </row>
    <row r="9" ht="12.75" customHeight="1">
      <c r="A9" s="79" t="s">
        <v>1088</v>
      </c>
    </row>
    <row r="10" ht="12.75" customHeight="1">
      <c r="A10" s="79" t="s">
        <v>1089</v>
      </c>
    </row>
    <row r="11" ht="12.75" customHeight="1">
      <c r="A11" s="79" t="s">
        <v>1090</v>
      </c>
    </row>
    <row r="13" ht="12.75" customHeight="1">
      <c r="B13" s="116" t="s">
        <v>1091</v>
      </c>
    </row>
    <row r="14" ht="12.75" customHeight="1">
      <c r="B14" s="140" t="s">
        <v>1085</v>
      </c>
    </row>
    <row r="15" ht="12.75" customHeight="1">
      <c r="B15" s="79" t="s">
        <v>1092</v>
      </c>
    </row>
    <row r="16" ht="12.75" customHeight="1">
      <c r="B16" s="79" t="s">
        <v>1093</v>
      </c>
    </row>
    <row r="17" ht="12.75" customHeight="1">
      <c r="B17" s="79" t="s">
        <v>1094</v>
      </c>
    </row>
    <row r="18" ht="12.75" customHeight="1">
      <c r="B18" s="79" t="s">
        <v>1095</v>
      </c>
    </row>
    <row r="19" ht="12.75" customHeight="1">
      <c r="B19" s="79" t="s">
        <v>1096</v>
      </c>
    </row>
    <row r="20" ht="12.75" customHeight="1">
      <c r="B20" s="79" t="s">
        <v>1097</v>
      </c>
    </row>
    <row r="21" ht="12.75" customHeight="1">
      <c r="B21" s="79" t="s">
        <v>1098</v>
      </c>
    </row>
    <row r="22" ht="12.75" customHeight="1">
      <c r="B22" s="79" t="s">
        <v>1099</v>
      </c>
    </row>
    <row r="23" ht="12.75" customHeight="1">
      <c r="C23" s="79" t="s">
        <v>1100</v>
      </c>
    </row>
    <row r="26" ht="12.75" customHeight="1">
      <c r="A26" s="126" t="s">
        <v>1105</v>
      </c>
    </row>
  </sheetData>
  <sheetProtection password="E374" sheet="1" objects="1" scenarios="1"/>
  <mergeCells count="1">
    <mergeCell ref="A1:AF6"/>
  </mergeCells>
  <printOptions/>
  <pageMargins left="0.3937007874015748" right="0.3937007874015748"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X2809"/>
  <sheetViews>
    <sheetView zoomScalePageLayoutView="0" workbookViewId="0" topLeftCell="A1">
      <selection activeCell="O21" sqref="O21:AO22"/>
    </sheetView>
  </sheetViews>
  <sheetFormatPr defaultColWidth="2.28125" defaultRowHeight="12.75" customHeight="1"/>
  <cols>
    <col min="1" max="42" width="2.28125" style="1" customWidth="1"/>
    <col min="43" max="43" width="16.7109375" style="1" bestFit="1" customWidth="1"/>
    <col min="44" max="44" width="12.28125" style="1" bestFit="1" customWidth="1"/>
    <col min="45" max="55" width="2.28125" style="1" customWidth="1"/>
    <col min="56" max="56" width="6.57421875" style="1" bestFit="1" customWidth="1"/>
    <col min="57" max="59" width="2.28125" style="1" customWidth="1"/>
    <col min="60" max="60" width="11.421875" style="1" bestFit="1" customWidth="1"/>
    <col min="61" max="68" width="2.28125" style="1" customWidth="1"/>
    <col min="69" max="69" width="11.421875" style="1" bestFit="1" customWidth="1"/>
    <col min="70" max="16384" width="2.28125" style="1" customWidth="1"/>
  </cols>
  <sheetData>
    <row r="1" spans="1:41" ht="12.75" customHeight="1">
      <c r="A1" s="319" t="s">
        <v>5</v>
      </c>
      <c r="B1" s="320"/>
      <c r="C1" s="320"/>
      <c r="D1" s="320"/>
      <c r="E1" s="320"/>
      <c r="F1" s="320"/>
      <c r="G1" s="320"/>
      <c r="H1" s="320"/>
      <c r="I1" s="320"/>
      <c r="J1" s="321"/>
      <c r="K1" s="325">
        <f>TRUNC(AR2/10)</f>
        <v>0</v>
      </c>
      <c r="L1" s="314"/>
      <c r="M1" s="307">
        <f>IF(AR2&lt;10,AR2,IF(AR2&lt;20,AR2-10,IF(AR2&lt;30,AR2-20,"")))</f>
        <v>5</v>
      </c>
      <c r="N1" s="308"/>
      <c r="O1" s="311" t="e">
        <f>AR4</f>
        <v>#VALUE!</v>
      </c>
      <c r="P1" s="308"/>
      <c r="Q1" s="313"/>
      <c r="R1" s="314"/>
      <c r="S1" s="314"/>
      <c r="T1" s="308"/>
      <c r="V1" s="277"/>
      <c r="W1" s="277"/>
      <c r="X1" s="277"/>
      <c r="Y1" s="277"/>
      <c r="Z1" s="277"/>
      <c r="AA1" s="277"/>
      <c r="AB1" s="277"/>
      <c r="AC1" s="277"/>
      <c r="AD1" s="277"/>
      <c r="AE1" s="277"/>
      <c r="AF1" s="277"/>
      <c r="AG1" s="277"/>
      <c r="AH1" s="277"/>
      <c r="AI1" s="277"/>
      <c r="AJ1" s="277"/>
      <c r="AK1" s="277"/>
      <c r="AL1" s="277"/>
      <c r="AM1" s="277"/>
      <c r="AN1" s="277"/>
      <c r="AO1" s="277"/>
    </row>
    <row r="2" spans="1:48" ht="12.75" customHeight="1" thickBot="1">
      <c r="A2" s="322"/>
      <c r="B2" s="323"/>
      <c r="C2" s="323"/>
      <c r="D2" s="323"/>
      <c r="E2" s="323"/>
      <c r="F2" s="323"/>
      <c r="G2" s="323"/>
      <c r="H2" s="323"/>
      <c r="I2" s="323"/>
      <c r="J2" s="324"/>
      <c r="K2" s="326"/>
      <c r="L2" s="309"/>
      <c r="M2" s="309"/>
      <c r="N2" s="310"/>
      <c r="O2" s="312"/>
      <c r="P2" s="310"/>
      <c r="Q2" s="312"/>
      <c r="R2" s="309"/>
      <c r="S2" s="309"/>
      <c r="T2" s="310"/>
      <c r="V2" s="277"/>
      <c r="W2" s="277"/>
      <c r="X2" s="277"/>
      <c r="Y2" s="277"/>
      <c r="Z2" s="277"/>
      <c r="AA2" s="277"/>
      <c r="AB2" s="277"/>
      <c r="AC2" s="277"/>
      <c r="AD2" s="277"/>
      <c r="AE2" s="277"/>
      <c r="AF2" s="277"/>
      <c r="AG2" s="277"/>
      <c r="AH2" s="277"/>
      <c r="AI2" s="277"/>
      <c r="AJ2" s="277"/>
      <c r="AK2" s="277"/>
      <c r="AL2" s="277"/>
      <c r="AM2" s="277"/>
      <c r="AN2" s="277"/>
      <c r="AO2" s="277"/>
      <c r="AQ2" s="2" t="s">
        <v>0</v>
      </c>
      <c r="AR2" s="3">
        <v>5</v>
      </c>
      <c r="AS2" s="3"/>
      <c r="AT2" s="3"/>
      <c r="AU2" s="3"/>
      <c r="AV2" s="3"/>
    </row>
    <row r="3" spans="22:48" ht="12.75" customHeight="1">
      <c r="V3" s="277"/>
      <c r="W3" s="277"/>
      <c r="X3" s="277"/>
      <c r="Y3" s="277"/>
      <c r="Z3" s="277"/>
      <c r="AA3" s="277"/>
      <c r="AB3" s="277"/>
      <c r="AC3" s="277"/>
      <c r="AD3" s="277"/>
      <c r="AE3" s="277"/>
      <c r="AF3" s="277"/>
      <c r="AG3" s="277"/>
      <c r="AH3" s="277"/>
      <c r="AI3" s="277"/>
      <c r="AJ3" s="277"/>
      <c r="AK3" s="277"/>
      <c r="AL3" s="277"/>
      <c r="AM3" s="277"/>
      <c r="AN3" s="277"/>
      <c r="AO3" s="277"/>
      <c r="AQ3" s="33" t="s">
        <v>781</v>
      </c>
      <c r="AR3" s="4">
        <v>40269</v>
      </c>
      <c r="AS3" s="4"/>
      <c r="AT3" s="4"/>
      <c r="AU3" s="4"/>
      <c r="AV3" s="4"/>
    </row>
    <row r="4" spans="1:48" ht="12.75" customHeight="1">
      <c r="A4" s="315" t="s">
        <v>6</v>
      </c>
      <c r="B4" s="315"/>
      <c r="C4" s="315"/>
      <c r="D4" s="315"/>
      <c r="E4" s="315"/>
      <c r="F4" s="315"/>
      <c r="G4" s="315"/>
      <c r="H4" s="315"/>
      <c r="I4" s="315"/>
      <c r="J4" s="315"/>
      <c r="K4" s="315"/>
      <c r="L4" s="315"/>
      <c r="M4" s="315"/>
      <c r="N4" s="315"/>
      <c r="O4" s="315"/>
      <c r="P4" s="315"/>
      <c r="Q4" s="315"/>
      <c r="R4" s="315"/>
      <c r="S4" s="315"/>
      <c r="T4" s="315"/>
      <c r="V4" s="277"/>
      <c r="W4" s="277"/>
      <c r="X4" s="277"/>
      <c r="Y4" s="277"/>
      <c r="Z4" s="277"/>
      <c r="AA4" s="277"/>
      <c r="AB4" s="277"/>
      <c r="AC4" s="277"/>
      <c r="AD4" s="277"/>
      <c r="AE4" s="277"/>
      <c r="AF4" s="277"/>
      <c r="AG4" s="277"/>
      <c r="AH4" s="277"/>
      <c r="AI4" s="277"/>
      <c r="AJ4" s="277"/>
      <c r="AK4" s="277"/>
      <c r="AL4" s="277"/>
      <c r="AM4" s="277"/>
      <c r="AN4" s="277"/>
      <c r="AO4" s="277"/>
      <c r="AQ4" s="2" t="s">
        <v>1</v>
      </c>
      <c r="AR4" s="3" t="e">
        <f>DGET(A1318:B1327,A1318,A1329:B1330)</f>
        <v>#VALUE!</v>
      </c>
      <c r="AS4" s="3"/>
      <c r="AT4" s="3"/>
      <c r="AU4" s="3"/>
      <c r="AV4" s="3"/>
    </row>
    <row r="5" spans="1:41" ht="12.75">
      <c r="A5" s="315"/>
      <c r="B5" s="315"/>
      <c r="C5" s="315"/>
      <c r="D5" s="315"/>
      <c r="E5" s="315"/>
      <c r="F5" s="315"/>
      <c r="G5" s="315"/>
      <c r="H5" s="315"/>
      <c r="I5" s="315"/>
      <c r="J5" s="315"/>
      <c r="K5" s="315"/>
      <c r="L5" s="315"/>
      <c r="M5" s="315"/>
      <c r="N5" s="315"/>
      <c r="O5" s="315"/>
      <c r="P5" s="315"/>
      <c r="Q5" s="315"/>
      <c r="R5" s="315"/>
      <c r="S5" s="315"/>
      <c r="T5" s="315"/>
      <c r="V5" s="277"/>
      <c r="W5" s="277"/>
      <c r="X5" s="277"/>
      <c r="Y5" s="277"/>
      <c r="Z5" s="277"/>
      <c r="AA5" s="277"/>
      <c r="AB5" s="277"/>
      <c r="AC5" s="277"/>
      <c r="AD5" s="277"/>
      <c r="AE5" s="277"/>
      <c r="AF5" s="277"/>
      <c r="AG5" s="277"/>
      <c r="AH5" s="277"/>
      <c r="AI5" s="277"/>
      <c r="AJ5" s="277"/>
      <c r="AK5" s="277"/>
      <c r="AL5" s="277"/>
      <c r="AM5" s="277"/>
      <c r="AN5" s="277"/>
      <c r="AO5" s="277"/>
    </row>
    <row r="8" spans="1:41" ht="12.75" customHeight="1">
      <c r="A8" s="257" t="s">
        <v>7</v>
      </c>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row>
    <row r="9" spans="1:41" ht="12.75" customHeight="1">
      <c r="A9" s="257"/>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row>
    <row r="10" spans="2:41" ht="12.75" customHeight="1">
      <c r="B10" s="261" t="s">
        <v>8</v>
      </c>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row>
    <row r="11" spans="1:41" ht="12.75" customHeight="1">
      <c r="A11" s="10"/>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row>
    <row r="12" spans="4:41" ht="12.75" customHeight="1">
      <c r="D12" s="317" t="s">
        <v>10</v>
      </c>
      <c r="E12" s="317"/>
      <c r="F12" s="317"/>
      <c r="G12" s="317"/>
      <c r="H12" s="317"/>
      <c r="I12" s="317"/>
      <c r="J12" s="317"/>
      <c r="K12" s="317"/>
      <c r="L12" s="317"/>
      <c r="M12" s="317"/>
      <c r="N12" s="31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row>
    <row r="13" spans="14:41" ht="12.75" customHeight="1">
      <c r="N13" s="11"/>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row>
    <row r="14" spans="2:41" ht="12.75" customHeight="1">
      <c r="B14" s="261" t="s">
        <v>9</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row>
    <row r="15" spans="1:41" ht="12.75" customHeight="1">
      <c r="A15" s="10"/>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row>
    <row r="16" spans="4:50" ht="15" customHeight="1">
      <c r="D16" s="317" t="s">
        <v>11</v>
      </c>
      <c r="E16" s="317"/>
      <c r="F16" s="317"/>
      <c r="G16" s="317"/>
      <c r="H16" s="317"/>
      <c r="I16" s="317"/>
      <c r="J16" s="317"/>
      <c r="K16" s="317"/>
      <c r="L16" s="317"/>
      <c r="M16" s="317"/>
      <c r="N16" s="317"/>
      <c r="O16" s="260" t="s">
        <v>12</v>
      </c>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X16" s="79"/>
    </row>
    <row r="17" spans="4:41" ht="15" customHeight="1">
      <c r="D17" s="317" t="s">
        <v>14</v>
      </c>
      <c r="E17" s="317"/>
      <c r="F17" s="317"/>
      <c r="G17" s="317"/>
      <c r="H17" s="317"/>
      <c r="I17" s="317"/>
      <c r="J17" s="317"/>
      <c r="K17" s="317"/>
      <c r="L17" s="317"/>
      <c r="M17" s="317"/>
      <c r="N17" s="317"/>
      <c r="O17" s="329" t="s">
        <v>13</v>
      </c>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row>
    <row r="18" spans="4:41" ht="15" customHeight="1">
      <c r="D18" s="317" t="s">
        <v>15</v>
      </c>
      <c r="E18" s="317"/>
      <c r="F18" s="317"/>
      <c r="G18" s="317"/>
      <c r="H18" s="317"/>
      <c r="I18" s="317"/>
      <c r="J18" s="317"/>
      <c r="K18" s="317"/>
      <c r="L18" s="317"/>
      <c r="M18" s="317"/>
      <c r="N18" s="317"/>
      <c r="O18" s="260" t="s">
        <v>16</v>
      </c>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row>
    <row r="19" spans="2:41" ht="12.75" customHeight="1">
      <c r="B19" s="261" t="s">
        <v>17</v>
      </c>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row>
    <row r="20" spans="1:41" ht="12.75" customHeight="1">
      <c r="A20" s="10"/>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row>
    <row r="21" spans="4:41" ht="12.75" customHeight="1">
      <c r="D21" s="317" t="s">
        <v>29</v>
      </c>
      <c r="E21" s="317"/>
      <c r="F21" s="317"/>
      <c r="G21" s="317"/>
      <c r="H21" s="317"/>
      <c r="I21" s="317"/>
      <c r="J21" s="317"/>
      <c r="K21" s="317"/>
      <c r="L21" s="317"/>
      <c r="M21" s="317"/>
      <c r="N21" s="317"/>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row>
    <row r="22" spans="15:41" ht="12.75" customHeight="1">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row>
    <row r="23" spans="4:41" ht="15" customHeight="1">
      <c r="D23" s="318" t="s">
        <v>30</v>
      </c>
      <c r="E23" s="318"/>
      <c r="F23" s="318"/>
      <c r="G23" s="318"/>
      <c r="H23" s="318"/>
      <c r="I23" s="318"/>
      <c r="J23" s="318"/>
      <c r="K23" s="318"/>
      <c r="L23" s="318"/>
      <c r="M23" s="318"/>
      <c r="N23" s="318"/>
      <c r="O23" s="318" t="e">
        <f>DGET(A$1318:Q$1327,C$1318,A$1329:Q$1330)</f>
        <v>#VALUE!</v>
      </c>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row>
    <row r="24" spans="15:41" ht="12.75" customHeight="1">
      <c r="O24" s="316" t="e">
        <f>DGET(A$1318:Q$1327,D$1318,A$1329:Q$1330)</f>
        <v>#VALUE!</v>
      </c>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row>
    <row r="25" spans="15:41" ht="12.75" customHeight="1">
      <c r="O25" s="316" t="e">
        <f>DGET(A$1318:Q$1327,E$1318,A$1329:Q$1330)</f>
        <v>#VALUE!</v>
      </c>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row>
    <row r="26" spans="15:41" ht="12.75" customHeight="1">
      <c r="O26" s="316" t="e">
        <f>DGET(A$1318:Q$1327,F$1318,A$1329:Q$1330)</f>
        <v>#VALUE!</v>
      </c>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row>
    <row r="27" spans="4:41" ht="12.75" customHeight="1">
      <c r="D27" s="317"/>
      <c r="E27" s="317"/>
      <c r="F27" s="317"/>
      <c r="G27" s="317"/>
      <c r="H27" s="317"/>
      <c r="I27" s="317"/>
      <c r="J27" s="317"/>
      <c r="K27" s="317"/>
      <c r="L27" s="317"/>
      <c r="M27" s="317"/>
      <c r="N27" s="317"/>
      <c r="O27" s="316" t="e">
        <f>DGET(A$1318:Q$1327,G$1318,A$1329:Q$1330)</f>
        <v>#VALUE!</v>
      </c>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row>
    <row r="28" spans="4:41" ht="12.75" customHeight="1">
      <c r="D28" s="317" t="s">
        <v>31</v>
      </c>
      <c r="E28" s="317"/>
      <c r="F28" s="317"/>
      <c r="G28" s="317"/>
      <c r="H28" s="317"/>
      <c r="I28" s="317"/>
      <c r="J28" s="317"/>
      <c r="K28" s="317"/>
      <c r="L28" s="317"/>
      <c r="M28" s="317"/>
      <c r="N28" s="317"/>
      <c r="O28" s="317" t="e">
        <f>DGET(A$1318:Q$1327,H$1318,A$1329:Q$1330)</f>
        <v>#VALUE!</v>
      </c>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row>
    <row r="29" spans="15:41" ht="12.75" customHeight="1">
      <c r="O29" s="316" t="e">
        <f>DGET(A$1318:Q$1327,I$1318,A$1329:Q$1330)</f>
        <v>#VALUE!</v>
      </c>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row>
    <row r="30" spans="15:41" ht="12.75" customHeight="1">
      <c r="O30" s="316" t="e">
        <f>DGET(A$1318:Q$1327,J$1318,A$1329:Q$1330)</f>
        <v>#VALUE!</v>
      </c>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row>
    <row r="31" spans="4:41" ht="12.75" customHeight="1">
      <c r="D31" s="317"/>
      <c r="E31" s="317"/>
      <c r="F31" s="317"/>
      <c r="G31" s="317"/>
      <c r="H31" s="317"/>
      <c r="I31" s="317"/>
      <c r="J31" s="317"/>
      <c r="K31" s="317"/>
      <c r="L31" s="317"/>
      <c r="M31" s="317"/>
      <c r="N31" s="317"/>
      <c r="O31" s="316" t="e">
        <f>DGET(A$1318:Q$1327,K$1318,A$1329:Q$1330)</f>
        <v>#VALUE!</v>
      </c>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row>
    <row r="32" spans="4:41" ht="12.75" customHeight="1">
      <c r="D32" s="317"/>
      <c r="E32" s="317"/>
      <c r="F32" s="317"/>
      <c r="G32" s="317"/>
      <c r="H32" s="317"/>
      <c r="I32" s="317"/>
      <c r="J32" s="317"/>
      <c r="K32" s="317"/>
      <c r="L32" s="317"/>
      <c r="M32" s="317"/>
      <c r="N32" s="317"/>
      <c r="O32" s="316" t="e">
        <f>DGET(A$1318:Q$1327,L$1318,A$1329:Q$1330)</f>
        <v>#VALUE!</v>
      </c>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row>
    <row r="33" spans="4:41" ht="12.75" customHeight="1">
      <c r="D33" s="317" t="s">
        <v>32</v>
      </c>
      <c r="E33" s="317"/>
      <c r="F33" s="317"/>
      <c r="G33" s="317"/>
      <c r="H33" s="317"/>
      <c r="I33" s="317"/>
      <c r="J33" s="317"/>
      <c r="K33" s="317"/>
      <c r="L33" s="317"/>
      <c r="M33" s="317"/>
      <c r="N33" s="317"/>
      <c r="O33" s="317" t="e">
        <f>DGET(A$1318:Q$1327,M$1318,A$1329:Q$1330)</f>
        <v>#VALUE!</v>
      </c>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row>
    <row r="34" spans="15:41" ht="12.75" customHeight="1">
      <c r="O34" s="316" t="e">
        <f>DGET(A$1318:Q$1327,N$1318,A$1329:Q$1330)</f>
        <v>#VALUE!</v>
      </c>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row>
    <row r="35" spans="15:41" ht="12.75" customHeight="1">
      <c r="O35" s="316" t="e">
        <f>DGET(A$1318:Q$1327,O$1318,A$1329:Q$1330)</f>
        <v>#VALUE!</v>
      </c>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row>
    <row r="36" spans="15:41" ht="12.75" customHeight="1">
      <c r="O36" s="316" t="e">
        <f>DGET(A$1318:Q$1327,P$1318,A$1329:Q$1330)</f>
        <v>#VALUE!</v>
      </c>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row>
    <row r="37" spans="15:41" ht="12.75" customHeight="1">
      <c r="O37" s="316" t="e">
        <f>DGET(A$1318:Q$1327,Q$1318,A$1329:Q$1330)</f>
        <v>#VALUE!</v>
      </c>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row>
    <row r="39" spans="1:41" ht="12.75" customHeight="1">
      <c r="A39" s="257" t="s">
        <v>132</v>
      </c>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row>
    <row r="40" spans="1:41" ht="12.75" customHeight="1">
      <c r="A40" s="257"/>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row>
    <row r="41" spans="2:41" ht="12.75" customHeight="1">
      <c r="B41" s="261" t="s">
        <v>124</v>
      </c>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row>
    <row r="42" spans="1:41" ht="12.75" customHeight="1">
      <c r="A42" s="10"/>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row>
    <row r="43" spans="4:41" s="12" customFormat="1" ht="12.75" customHeight="1">
      <c r="D43" s="304" t="s">
        <v>134</v>
      </c>
      <c r="E43" s="304"/>
      <c r="F43" s="304"/>
      <c r="G43" s="304"/>
      <c r="H43" s="304"/>
      <c r="I43" s="304"/>
      <c r="J43" s="304"/>
      <c r="K43" s="304"/>
      <c r="L43" s="304"/>
      <c r="M43" s="304"/>
      <c r="N43" s="304"/>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row>
    <row r="44" spans="4:41" s="12" customFormat="1" ht="2.25" customHeight="1">
      <c r="D44" s="14"/>
      <c r="E44" s="14"/>
      <c r="F44" s="14"/>
      <c r="G44" s="14"/>
      <c r="H44" s="14"/>
      <c r="I44" s="14"/>
      <c r="J44" s="14"/>
      <c r="K44" s="14"/>
      <c r="L44" s="14"/>
      <c r="M44" s="14"/>
      <c r="N44" s="14"/>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row>
    <row r="45" spans="4:41" s="12" customFormat="1" ht="12.75" customHeight="1">
      <c r="D45" s="304" t="s">
        <v>125</v>
      </c>
      <c r="E45" s="304"/>
      <c r="F45" s="304"/>
      <c r="G45" s="304"/>
      <c r="H45" s="304"/>
      <c r="I45" s="304"/>
      <c r="J45" s="304"/>
      <c r="K45" s="304"/>
      <c r="L45" s="304"/>
      <c r="M45" s="304"/>
      <c r="N45" s="304"/>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row>
    <row r="46" spans="4:41" s="12" customFormat="1" ht="2.25" customHeight="1">
      <c r="D46" s="14"/>
      <c r="E46" s="14"/>
      <c r="F46" s="14"/>
      <c r="G46" s="14"/>
      <c r="H46" s="14"/>
      <c r="I46" s="14"/>
      <c r="J46" s="14"/>
      <c r="K46" s="14"/>
      <c r="L46" s="14"/>
      <c r="M46" s="14"/>
      <c r="N46" s="14"/>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row>
    <row r="47" spans="4:41" s="12" customFormat="1" ht="12.75" customHeight="1">
      <c r="D47" s="304" t="s">
        <v>126</v>
      </c>
      <c r="E47" s="304"/>
      <c r="F47" s="304"/>
      <c r="G47" s="304"/>
      <c r="H47" s="304"/>
      <c r="I47" s="304"/>
      <c r="J47" s="304"/>
      <c r="K47" s="304"/>
      <c r="L47" s="304"/>
      <c r="M47" s="304"/>
      <c r="N47" s="304"/>
      <c r="O47" s="197"/>
      <c r="P47" s="197"/>
      <c r="Q47" s="197"/>
      <c r="R47" s="197"/>
      <c r="S47" s="127"/>
      <c r="T47" s="306" t="s">
        <v>127</v>
      </c>
      <c r="U47" s="306"/>
      <c r="V47" s="306"/>
      <c r="W47" s="306"/>
      <c r="X47" s="306"/>
      <c r="Y47" s="306"/>
      <c r="Z47" s="197" t="e">
        <f>O1345</f>
        <v>#VALUE!</v>
      </c>
      <c r="AA47" s="197"/>
      <c r="AB47" s="197"/>
      <c r="AC47" s="197"/>
      <c r="AD47" s="197"/>
      <c r="AE47" s="197"/>
      <c r="AF47" s="197"/>
      <c r="AG47" s="128"/>
      <c r="AH47" s="306" t="s">
        <v>147</v>
      </c>
      <c r="AI47" s="306"/>
      <c r="AJ47" s="306"/>
      <c r="AK47" s="306"/>
      <c r="AL47" s="306"/>
      <c r="AM47" s="197" t="str">
        <f>A1357</f>
        <v>NE</v>
      </c>
      <c r="AN47" s="197"/>
      <c r="AO47" s="197"/>
    </row>
    <row r="48" spans="4:41" s="12" customFormat="1" ht="2.25" customHeight="1">
      <c r="D48" s="14"/>
      <c r="E48" s="14"/>
      <c r="F48" s="14"/>
      <c r="G48" s="14"/>
      <c r="H48" s="14"/>
      <c r="I48" s="14"/>
      <c r="J48" s="14"/>
      <c r="K48" s="14"/>
      <c r="L48" s="14"/>
      <c r="M48" s="14"/>
      <c r="N48" s="14"/>
      <c r="O48" s="128"/>
      <c r="P48" s="128"/>
      <c r="Q48" s="128"/>
      <c r="R48" s="128"/>
      <c r="S48" s="128"/>
      <c r="T48" s="128"/>
      <c r="U48" s="127"/>
      <c r="V48" s="127"/>
      <c r="W48" s="127"/>
      <c r="X48" s="127"/>
      <c r="Y48" s="127"/>
      <c r="Z48" s="127"/>
      <c r="AA48" s="128"/>
      <c r="AB48" s="128"/>
      <c r="AC48" s="128"/>
      <c r="AD48" s="128"/>
      <c r="AE48" s="128"/>
      <c r="AF48" s="128"/>
      <c r="AG48" s="128"/>
      <c r="AH48" s="128"/>
      <c r="AI48" s="128"/>
      <c r="AJ48" s="128"/>
      <c r="AK48" s="128"/>
      <c r="AL48" s="128"/>
      <c r="AM48" s="128"/>
      <c r="AN48" s="128"/>
      <c r="AO48" s="128"/>
    </row>
    <row r="49" spans="1:41" ht="12.75" customHeight="1">
      <c r="A49" s="12"/>
      <c r="B49" s="12"/>
      <c r="C49" s="12"/>
      <c r="D49" s="304" t="s">
        <v>128</v>
      </c>
      <c r="E49" s="304"/>
      <c r="F49" s="304"/>
      <c r="G49" s="304"/>
      <c r="H49" s="304"/>
      <c r="I49" s="304"/>
      <c r="J49" s="304"/>
      <c r="K49" s="304"/>
      <c r="L49" s="304"/>
      <c r="M49" s="304"/>
      <c r="N49" s="304"/>
      <c r="O49" s="197" t="e">
        <f>O1333</f>
        <v>#VALUE!</v>
      </c>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row>
    <row r="50" spans="1:41" ht="2.25" customHeight="1">
      <c r="A50" s="12"/>
      <c r="B50" s="12"/>
      <c r="C50" s="12"/>
      <c r="D50" s="14"/>
      <c r="E50" s="14"/>
      <c r="F50" s="14"/>
      <c r="G50" s="14"/>
      <c r="H50" s="14"/>
      <c r="I50" s="14"/>
      <c r="J50" s="14"/>
      <c r="K50" s="14"/>
      <c r="L50" s="14"/>
      <c r="M50" s="14"/>
      <c r="N50" s="14"/>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row>
    <row r="51" spans="4:41" ht="12.75" customHeight="1">
      <c r="D51" s="304" t="s">
        <v>129</v>
      </c>
      <c r="E51" s="304"/>
      <c r="F51" s="304"/>
      <c r="G51" s="304"/>
      <c r="H51" s="304"/>
      <c r="I51" s="304"/>
      <c r="J51" s="304"/>
      <c r="K51" s="304"/>
      <c r="L51" s="304"/>
      <c r="M51" s="304"/>
      <c r="N51" s="304"/>
      <c r="O51" s="197" t="s">
        <v>123</v>
      </c>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row>
    <row r="52" spans="4:41" ht="2.25" customHeight="1">
      <c r="D52" s="14"/>
      <c r="E52" s="14"/>
      <c r="F52" s="14"/>
      <c r="G52" s="14"/>
      <c r="H52" s="14"/>
      <c r="I52" s="14"/>
      <c r="J52" s="14"/>
      <c r="K52" s="14"/>
      <c r="L52" s="14"/>
      <c r="M52" s="14"/>
      <c r="N52" s="14"/>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row>
    <row r="53" spans="4:41" ht="12.75" customHeight="1">
      <c r="D53" s="304" t="s">
        <v>130</v>
      </c>
      <c r="E53" s="304"/>
      <c r="F53" s="304"/>
      <c r="G53" s="304"/>
      <c r="H53" s="304"/>
      <c r="I53" s="304"/>
      <c r="J53" s="304"/>
      <c r="K53" s="304"/>
      <c r="L53" s="304"/>
      <c r="M53" s="304"/>
      <c r="N53" s="304"/>
      <c r="O53" s="129" t="s">
        <v>137</v>
      </c>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row>
    <row r="54" spans="4:41" ht="2.25" customHeight="1">
      <c r="D54" s="14"/>
      <c r="E54" s="14"/>
      <c r="F54" s="14"/>
      <c r="G54" s="14"/>
      <c r="H54" s="14"/>
      <c r="I54" s="14"/>
      <c r="J54" s="14"/>
      <c r="K54" s="14"/>
      <c r="L54" s="14"/>
      <c r="M54" s="14"/>
      <c r="N54" s="14"/>
      <c r="O54" s="129"/>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row>
    <row r="55" spans="4:41" ht="12.75" customHeight="1">
      <c r="D55" s="14"/>
      <c r="E55" s="14"/>
      <c r="F55" s="14"/>
      <c r="G55" s="14"/>
      <c r="H55" s="14"/>
      <c r="I55" s="14"/>
      <c r="J55" s="14"/>
      <c r="K55" s="14"/>
      <c r="L55" s="14"/>
      <c r="M55" s="14"/>
      <c r="N55" s="14"/>
      <c r="O55" s="129" t="s">
        <v>137</v>
      </c>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row>
    <row r="56" spans="4:41" ht="2.25" customHeight="1">
      <c r="D56" s="14"/>
      <c r="E56" s="14"/>
      <c r="F56" s="14"/>
      <c r="G56" s="14"/>
      <c r="H56" s="14"/>
      <c r="I56" s="14"/>
      <c r="J56" s="14"/>
      <c r="K56" s="14"/>
      <c r="L56" s="14"/>
      <c r="M56" s="14"/>
      <c r="N56" s="14"/>
      <c r="O56" s="129"/>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row>
    <row r="57" spans="4:41" ht="12.75" customHeight="1">
      <c r="D57" s="14"/>
      <c r="E57" s="14"/>
      <c r="F57" s="14"/>
      <c r="G57" s="14"/>
      <c r="H57" s="14"/>
      <c r="I57" s="14"/>
      <c r="J57" s="14"/>
      <c r="K57" s="14"/>
      <c r="L57" s="14"/>
      <c r="M57" s="14"/>
      <c r="N57" s="14"/>
      <c r="O57" s="129" t="s">
        <v>137</v>
      </c>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row>
    <row r="58" spans="4:41" ht="2.25" customHeight="1">
      <c r="D58" s="14"/>
      <c r="E58" s="14"/>
      <c r="F58" s="14"/>
      <c r="G58" s="14"/>
      <c r="H58" s="14"/>
      <c r="I58" s="14"/>
      <c r="J58" s="14"/>
      <c r="K58" s="14"/>
      <c r="L58" s="14"/>
      <c r="M58" s="14"/>
      <c r="N58" s="14"/>
      <c r="O58" s="129"/>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row>
    <row r="59" spans="4:41" ht="12.75" customHeight="1">
      <c r="D59" s="14"/>
      <c r="E59" s="14"/>
      <c r="F59" s="14"/>
      <c r="G59" s="14"/>
      <c r="H59" s="14"/>
      <c r="I59" s="14"/>
      <c r="J59" s="14"/>
      <c r="K59" s="14"/>
      <c r="L59" s="14"/>
      <c r="M59" s="14"/>
      <c r="N59" s="14"/>
      <c r="O59" s="129" t="s">
        <v>137</v>
      </c>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row>
    <row r="60" spans="4:41" ht="2.25" customHeight="1">
      <c r="D60" s="14"/>
      <c r="E60" s="14"/>
      <c r="F60" s="14"/>
      <c r="G60" s="14"/>
      <c r="H60" s="14"/>
      <c r="I60" s="14"/>
      <c r="J60" s="14"/>
      <c r="K60" s="14"/>
      <c r="L60" s="14"/>
      <c r="M60" s="14"/>
      <c r="N60" s="14"/>
      <c r="O60" s="129"/>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row>
    <row r="61" spans="4:41" ht="12.75" customHeight="1">
      <c r="D61" s="14"/>
      <c r="E61" s="14"/>
      <c r="F61" s="14"/>
      <c r="G61" s="14"/>
      <c r="H61" s="14"/>
      <c r="I61" s="14"/>
      <c r="J61" s="14"/>
      <c r="K61" s="14"/>
      <c r="L61" s="14"/>
      <c r="M61" s="14"/>
      <c r="N61" s="14"/>
      <c r="O61" s="129" t="s">
        <v>137</v>
      </c>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row>
    <row r="62" spans="4:41" ht="2.25" customHeight="1">
      <c r="D62" s="14"/>
      <c r="E62" s="14"/>
      <c r="F62" s="14"/>
      <c r="G62" s="14"/>
      <c r="H62" s="14"/>
      <c r="I62" s="14"/>
      <c r="J62" s="14"/>
      <c r="K62" s="14"/>
      <c r="L62" s="14"/>
      <c r="M62" s="14"/>
      <c r="N62" s="14"/>
      <c r="O62" s="129"/>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row>
    <row r="63" spans="4:41" ht="12.75" customHeight="1">
      <c r="D63" s="14"/>
      <c r="E63" s="14"/>
      <c r="F63" s="14"/>
      <c r="G63" s="14"/>
      <c r="H63" s="14"/>
      <c r="I63" s="14"/>
      <c r="J63" s="14"/>
      <c r="K63" s="14"/>
      <c r="L63" s="14"/>
      <c r="M63" s="14"/>
      <c r="N63" s="14"/>
      <c r="O63" s="129" t="s">
        <v>137</v>
      </c>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row>
    <row r="64" spans="4:41" ht="2.25" customHeight="1">
      <c r="D64" s="14"/>
      <c r="E64" s="14"/>
      <c r="F64" s="14"/>
      <c r="G64" s="14"/>
      <c r="H64" s="14"/>
      <c r="I64" s="14"/>
      <c r="J64" s="14"/>
      <c r="K64" s="14"/>
      <c r="L64" s="14"/>
      <c r="M64" s="14"/>
      <c r="N64" s="14"/>
      <c r="O64" s="129"/>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row>
    <row r="65" spans="15:41" ht="12.75" customHeight="1">
      <c r="O65" s="130" t="s">
        <v>137</v>
      </c>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row>
    <row r="66" spans="2:41" ht="12.75" customHeight="1">
      <c r="B66" s="261" t="s">
        <v>131</v>
      </c>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row>
    <row r="67" spans="1:41" ht="12.75" customHeight="1">
      <c r="A67" s="10"/>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row>
    <row r="68" spans="4:41" s="12" customFormat="1" ht="12.75" customHeight="1">
      <c r="D68" s="304" t="s">
        <v>134</v>
      </c>
      <c r="E68" s="304"/>
      <c r="F68" s="304"/>
      <c r="G68" s="304"/>
      <c r="H68" s="304"/>
      <c r="I68" s="304"/>
      <c r="J68" s="304"/>
      <c r="K68" s="304"/>
      <c r="L68" s="304"/>
      <c r="M68" s="304"/>
      <c r="N68" s="304"/>
      <c r="O68" s="197"/>
      <c r="P68" s="197"/>
      <c r="Q68" s="197"/>
      <c r="R68" s="197"/>
      <c r="S68" s="197"/>
      <c r="T68" s="197"/>
      <c r="U68" s="197"/>
      <c r="V68" s="197"/>
      <c r="W68" s="197"/>
      <c r="X68" s="197"/>
      <c r="Y68" s="197"/>
      <c r="Z68" s="197"/>
      <c r="AA68" s="197"/>
      <c r="AB68" s="197"/>
      <c r="AC68" s="197"/>
      <c r="AD68" s="197"/>
      <c r="AE68" s="197"/>
      <c r="AF68" s="197"/>
      <c r="AG68" s="197"/>
      <c r="AH68" s="197"/>
      <c r="AI68" s="128"/>
      <c r="AJ68" s="196" t="s">
        <v>855</v>
      </c>
      <c r="AK68" s="196"/>
      <c r="AL68" s="195"/>
      <c r="AM68" s="195"/>
      <c r="AN68" s="195"/>
      <c r="AO68" s="195"/>
    </row>
    <row r="69" spans="4:41" s="12" customFormat="1" ht="2.25" customHeight="1">
      <c r="D69" s="14"/>
      <c r="E69" s="14"/>
      <c r="F69" s="14"/>
      <c r="G69" s="14"/>
      <c r="H69" s="14"/>
      <c r="I69" s="14"/>
      <c r="J69" s="14"/>
      <c r="K69" s="14"/>
      <c r="L69" s="14"/>
      <c r="M69" s="14"/>
      <c r="N69" s="14"/>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row>
    <row r="70" spans="4:41" s="12" customFormat="1" ht="12.75" customHeight="1">
      <c r="D70" s="304" t="s">
        <v>133</v>
      </c>
      <c r="E70" s="304"/>
      <c r="F70" s="304"/>
      <c r="G70" s="304"/>
      <c r="H70" s="304"/>
      <c r="I70" s="304"/>
      <c r="J70" s="304"/>
      <c r="K70" s="304"/>
      <c r="L70" s="304"/>
      <c r="M70" s="304"/>
      <c r="N70" s="304"/>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row>
    <row r="71" spans="4:41" s="12" customFormat="1" ht="2.25" customHeight="1">
      <c r="D71" s="14"/>
      <c r="E71" s="14"/>
      <c r="F71" s="14"/>
      <c r="G71" s="14"/>
      <c r="H71" s="14"/>
      <c r="I71" s="14"/>
      <c r="J71" s="14"/>
      <c r="K71" s="14"/>
      <c r="L71" s="14"/>
      <c r="M71" s="14"/>
      <c r="N71" s="14"/>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row>
    <row r="72" spans="4:41" s="12" customFormat="1" ht="12.75" customHeight="1">
      <c r="D72" s="304" t="s">
        <v>135</v>
      </c>
      <c r="E72" s="304"/>
      <c r="F72" s="304"/>
      <c r="G72" s="304"/>
      <c r="H72" s="304"/>
      <c r="I72" s="304"/>
      <c r="J72" s="304"/>
      <c r="K72" s="304"/>
      <c r="L72" s="304"/>
      <c r="M72" s="304"/>
      <c r="N72" s="304"/>
      <c r="O72" s="197"/>
      <c r="P72" s="197"/>
      <c r="Q72" s="197"/>
      <c r="R72" s="197"/>
      <c r="S72" s="197"/>
      <c r="T72" s="197"/>
      <c r="U72" s="306" t="s">
        <v>136</v>
      </c>
      <c r="V72" s="306"/>
      <c r="W72" s="306"/>
      <c r="X72" s="306"/>
      <c r="Y72" s="306"/>
      <c r="Z72" s="306"/>
      <c r="AA72" s="197"/>
      <c r="AB72" s="197"/>
      <c r="AC72" s="197"/>
      <c r="AD72" s="197"/>
      <c r="AE72" s="197"/>
      <c r="AF72" s="197"/>
      <c r="AG72" s="197"/>
      <c r="AH72" s="197"/>
      <c r="AI72" s="197"/>
      <c r="AJ72" s="197"/>
      <c r="AK72" s="197"/>
      <c r="AL72" s="197"/>
      <c r="AM72" s="197"/>
      <c r="AN72" s="197"/>
      <c r="AO72" s="197"/>
    </row>
    <row r="73" spans="4:41" s="12" customFormat="1" ht="12.75" customHeight="1">
      <c r="D73" s="38"/>
      <c r="E73" s="38"/>
      <c r="F73" s="38"/>
      <c r="G73" s="38"/>
      <c r="H73" s="38"/>
      <c r="I73" s="38"/>
      <c r="J73" s="38"/>
      <c r="K73" s="38"/>
      <c r="L73" s="38"/>
      <c r="M73" s="38"/>
      <c r="N73" s="38"/>
      <c r="O73" s="39"/>
      <c r="P73" s="39"/>
      <c r="Q73" s="39"/>
      <c r="R73" s="39"/>
      <c r="S73" s="39"/>
      <c r="T73" s="39"/>
      <c r="U73" s="37"/>
      <c r="V73" s="37"/>
      <c r="W73" s="37"/>
      <c r="X73" s="37"/>
      <c r="Y73" s="37"/>
      <c r="Z73" s="37"/>
      <c r="AA73" s="39"/>
      <c r="AB73" s="39"/>
      <c r="AC73" s="39"/>
      <c r="AD73" s="39"/>
      <c r="AE73" s="39"/>
      <c r="AF73" s="39"/>
      <c r="AG73" s="39"/>
      <c r="AH73" s="39"/>
      <c r="AI73" s="39"/>
      <c r="AJ73" s="39"/>
      <c r="AK73" s="39"/>
      <c r="AL73" s="39"/>
      <c r="AM73" s="39"/>
      <c r="AN73" s="39"/>
      <c r="AO73" s="39"/>
    </row>
    <row r="75" spans="1:41" ht="12.75" customHeight="1">
      <c r="A75" s="257" t="s">
        <v>138</v>
      </c>
      <c r="B75" s="257"/>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row>
    <row r="76" spans="1:41" ht="12.75" customHeight="1">
      <c r="A76" s="257"/>
      <c r="B76" s="257"/>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row>
    <row r="77" spans="2:41" ht="12.75" customHeight="1">
      <c r="B77" s="261" t="s">
        <v>139</v>
      </c>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row>
    <row r="78" spans="1:41" ht="12.75" customHeight="1">
      <c r="A78" s="10"/>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row>
    <row r="79" spans="1:41" ht="12.75" customHeight="1">
      <c r="A79" s="12"/>
      <c r="B79" s="12"/>
      <c r="C79" s="12"/>
      <c r="D79" s="304" t="s">
        <v>140</v>
      </c>
      <c r="E79" s="304"/>
      <c r="F79" s="304"/>
      <c r="G79" s="304"/>
      <c r="H79" s="304"/>
      <c r="I79" s="304"/>
      <c r="J79" s="304"/>
      <c r="K79" s="304"/>
      <c r="L79" s="304"/>
      <c r="M79" s="304"/>
      <c r="N79" s="304"/>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row>
    <row r="80" spans="15:41" ht="12.75" customHeight="1">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row>
    <row r="81" spans="15:41" ht="12.75" customHeight="1">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row>
    <row r="82" spans="15:41" ht="12.75" customHeight="1">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row>
    <row r="83" spans="15:41" ht="12.75" customHeight="1">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row>
    <row r="84" spans="15:41" ht="12.75" customHeight="1">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row>
    <row r="85" spans="15:41" ht="12.75" customHeight="1">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row>
    <row r="86" spans="15:41" ht="12.75" customHeight="1">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row>
    <row r="87" spans="15:41" ht="12.75" customHeight="1">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row>
    <row r="88" spans="15:41" ht="12.75" customHeight="1">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row>
    <row r="89" spans="15:41" ht="12.75" customHeight="1">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row>
    <row r="90" spans="15:41" ht="12.75" customHeight="1">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row>
    <row r="91" spans="15:41" ht="12.75" customHeight="1">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row>
    <row r="92" spans="15:41" ht="12.75" customHeight="1">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row>
    <row r="93" spans="15:41" ht="2.25" customHeight="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row>
    <row r="94" spans="1:41" ht="12.75" customHeight="1">
      <c r="A94" s="12"/>
      <c r="B94" s="12"/>
      <c r="C94" s="12"/>
      <c r="D94" s="263" t="s">
        <v>141</v>
      </c>
      <c r="E94" s="263"/>
      <c r="F94" s="263"/>
      <c r="G94" s="263"/>
      <c r="H94" s="263"/>
      <c r="I94" s="263"/>
      <c r="J94" s="263"/>
      <c r="K94" s="263"/>
      <c r="L94" s="263"/>
      <c r="M94" s="263"/>
      <c r="N94" s="263"/>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row>
    <row r="95" spans="1:41" ht="12.75" customHeight="1">
      <c r="A95" s="12"/>
      <c r="B95" s="12"/>
      <c r="C95" s="12"/>
      <c r="D95" s="2"/>
      <c r="E95" s="2"/>
      <c r="F95" s="2"/>
      <c r="G95" s="2"/>
      <c r="H95" s="2"/>
      <c r="I95" s="2"/>
      <c r="J95" s="2"/>
      <c r="K95" s="2"/>
      <c r="L95" s="2"/>
      <c r="M95" s="2"/>
      <c r="N95" s="2"/>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row>
    <row r="96" spans="1:41" ht="12.75" customHeight="1">
      <c r="A96" s="12"/>
      <c r="B96" s="12"/>
      <c r="C96" s="12"/>
      <c r="D96" s="2"/>
      <c r="E96" s="2"/>
      <c r="F96" s="2"/>
      <c r="G96" s="2"/>
      <c r="H96" s="2"/>
      <c r="I96" s="2"/>
      <c r="J96" s="2"/>
      <c r="K96" s="2"/>
      <c r="L96" s="2"/>
      <c r="M96" s="2"/>
      <c r="N96" s="2"/>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row>
    <row r="97" spans="1:41" ht="12.75" customHeight="1">
      <c r="A97" s="12"/>
      <c r="B97" s="12"/>
      <c r="C97" s="12"/>
      <c r="D97" s="2"/>
      <c r="E97" s="2"/>
      <c r="F97" s="2"/>
      <c r="G97" s="2"/>
      <c r="H97" s="2"/>
      <c r="I97" s="2"/>
      <c r="J97" s="2"/>
      <c r="K97" s="2"/>
      <c r="L97" s="2"/>
      <c r="M97" s="2"/>
      <c r="N97" s="2"/>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row>
    <row r="98" spans="1:41" ht="12.75" customHeight="1">
      <c r="A98" s="12"/>
      <c r="B98" s="12"/>
      <c r="C98" s="12"/>
      <c r="D98" s="2"/>
      <c r="E98" s="2"/>
      <c r="F98" s="2"/>
      <c r="G98" s="2"/>
      <c r="H98" s="2"/>
      <c r="I98" s="2"/>
      <c r="J98" s="2"/>
      <c r="K98" s="2"/>
      <c r="L98" s="2"/>
      <c r="M98" s="2"/>
      <c r="N98" s="2"/>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row>
    <row r="99" spans="1:41" ht="12.75" customHeight="1">
      <c r="A99" s="12"/>
      <c r="B99" s="12"/>
      <c r="C99" s="12"/>
      <c r="D99" s="2"/>
      <c r="E99" s="2"/>
      <c r="F99" s="2"/>
      <c r="G99" s="2"/>
      <c r="H99" s="2"/>
      <c r="I99" s="2"/>
      <c r="J99" s="2"/>
      <c r="K99" s="2"/>
      <c r="L99" s="2"/>
      <c r="M99" s="2"/>
      <c r="N99" s="2"/>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row>
    <row r="100" spans="1:41" ht="12.75" customHeight="1">
      <c r="A100" s="12"/>
      <c r="B100" s="12"/>
      <c r="C100" s="12"/>
      <c r="D100" s="2"/>
      <c r="E100" s="2"/>
      <c r="F100" s="2"/>
      <c r="G100" s="2"/>
      <c r="H100" s="2"/>
      <c r="I100" s="2"/>
      <c r="J100" s="2"/>
      <c r="K100" s="2"/>
      <c r="L100" s="2"/>
      <c r="M100" s="2"/>
      <c r="N100" s="2"/>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row>
    <row r="101" spans="1:41" ht="12.75" customHeight="1">
      <c r="A101" s="12"/>
      <c r="B101" s="12"/>
      <c r="C101" s="12"/>
      <c r="D101" s="2"/>
      <c r="E101" s="2"/>
      <c r="F101" s="2"/>
      <c r="G101" s="2"/>
      <c r="H101" s="2"/>
      <c r="I101" s="2"/>
      <c r="J101" s="2"/>
      <c r="K101" s="2"/>
      <c r="L101" s="2"/>
      <c r="M101" s="2"/>
      <c r="N101" s="2"/>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row>
    <row r="102" spans="1:41" ht="12.75" customHeight="1">
      <c r="A102" s="12"/>
      <c r="B102" s="12"/>
      <c r="C102" s="12"/>
      <c r="D102" s="2"/>
      <c r="E102" s="2"/>
      <c r="F102" s="2"/>
      <c r="G102" s="2"/>
      <c r="H102" s="2"/>
      <c r="I102" s="2"/>
      <c r="J102" s="2"/>
      <c r="K102" s="2"/>
      <c r="L102" s="2"/>
      <c r="M102" s="2"/>
      <c r="N102" s="2"/>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row>
    <row r="103" spans="1:41" ht="12.75" customHeight="1">
      <c r="A103" s="12"/>
      <c r="B103" s="12"/>
      <c r="C103" s="12"/>
      <c r="D103" s="2"/>
      <c r="E103" s="2"/>
      <c r="F103" s="2"/>
      <c r="G103" s="2"/>
      <c r="H103" s="2"/>
      <c r="I103" s="2"/>
      <c r="J103" s="2"/>
      <c r="K103" s="2"/>
      <c r="L103" s="2"/>
      <c r="M103" s="2"/>
      <c r="N103" s="2"/>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7"/>
      <c r="AO103" s="197"/>
    </row>
    <row r="104" spans="1:41" ht="12.75" customHeight="1">
      <c r="A104" s="12"/>
      <c r="B104" s="12"/>
      <c r="C104" s="12"/>
      <c r="D104" s="2"/>
      <c r="E104" s="2"/>
      <c r="F104" s="2"/>
      <c r="G104" s="2"/>
      <c r="H104" s="2"/>
      <c r="I104" s="2"/>
      <c r="J104" s="2"/>
      <c r="K104" s="2"/>
      <c r="L104" s="2"/>
      <c r="M104" s="2"/>
      <c r="N104" s="2"/>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row>
    <row r="105" spans="15:41" ht="12.75" customHeight="1">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row>
    <row r="106" spans="15:41" ht="12.75" customHeight="1">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row>
    <row r="107" spans="15:41" ht="12.75" customHeight="1">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row>
    <row r="108" spans="15:41" ht="12.75" customHeight="1">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row>
    <row r="109" spans="15:41" ht="2.25" customHeight="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row>
    <row r="110" spans="1:41" ht="12.75" customHeight="1">
      <c r="A110" s="12"/>
      <c r="B110" s="12"/>
      <c r="C110" s="12"/>
      <c r="D110" s="304" t="s">
        <v>142</v>
      </c>
      <c r="E110" s="304"/>
      <c r="F110" s="304"/>
      <c r="G110" s="304"/>
      <c r="H110" s="304"/>
      <c r="I110" s="304"/>
      <c r="J110" s="304"/>
      <c r="K110" s="304"/>
      <c r="L110" s="304"/>
      <c r="M110" s="304"/>
      <c r="N110" s="304"/>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row>
    <row r="111" spans="1:41" ht="12.75" customHeight="1">
      <c r="A111" s="12"/>
      <c r="B111" s="12"/>
      <c r="C111" s="12"/>
      <c r="D111" s="14"/>
      <c r="E111" s="14"/>
      <c r="F111" s="14"/>
      <c r="G111" s="14"/>
      <c r="H111" s="14"/>
      <c r="I111" s="14"/>
      <c r="J111" s="14"/>
      <c r="K111" s="14"/>
      <c r="L111" s="14"/>
      <c r="M111" s="14"/>
      <c r="N111" s="14"/>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row>
    <row r="112" spans="1:41" ht="12.75" customHeight="1">
      <c r="A112" s="12"/>
      <c r="B112" s="12"/>
      <c r="C112" s="12"/>
      <c r="D112" s="14"/>
      <c r="E112" s="14"/>
      <c r="F112" s="14"/>
      <c r="G112" s="14"/>
      <c r="H112" s="14"/>
      <c r="I112" s="14"/>
      <c r="J112" s="14"/>
      <c r="K112" s="14"/>
      <c r="L112" s="14"/>
      <c r="M112" s="14"/>
      <c r="N112" s="14"/>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row>
    <row r="113" spans="1:41" ht="12.75" customHeight="1">
      <c r="A113" s="12"/>
      <c r="B113" s="12"/>
      <c r="C113" s="12"/>
      <c r="D113" s="14"/>
      <c r="E113" s="14"/>
      <c r="F113" s="14"/>
      <c r="G113" s="14"/>
      <c r="H113" s="14"/>
      <c r="I113" s="14"/>
      <c r="J113" s="14"/>
      <c r="K113" s="14"/>
      <c r="L113" s="14"/>
      <c r="M113" s="14"/>
      <c r="N113" s="14"/>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7"/>
    </row>
    <row r="114" spans="1:41" ht="12.75" customHeight="1">
      <c r="A114" s="12"/>
      <c r="B114" s="12"/>
      <c r="C114" s="12"/>
      <c r="D114" s="14"/>
      <c r="E114" s="14"/>
      <c r="F114" s="14"/>
      <c r="G114" s="14"/>
      <c r="H114" s="14"/>
      <c r="I114" s="14"/>
      <c r="J114" s="14"/>
      <c r="K114" s="14"/>
      <c r="L114" s="14"/>
      <c r="M114" s="14"/>
      <c r="N114" s="14"/>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197"/>
      <c r="AK114" s="197"/>
      <c r="AL114" s="197"/>
      <c r="AM114" s="197"/>
      <c r="AN114" s="197"/>
      <c r="AO114" s="197"/>
    </row>
    <row r="115" spans="1:41" ht="12.75" customHeight="1">
      <c r="A115" s="12"/>
      <c r="B115" s="12"/>
      <c r="C115" s="12"/>
      <c r="D115" s="14"/>
      <c r="E115" s="14"/>
      <c r="F115" s="14"/>
      <c r="G115" s="14"/>
      <c r="H115" s="14"/>
      <c r="I115" s="14"/>
      <c r="J115" s="14"/>
      <c r="K115" s="14"/>
      <c r="L115" s="14"/>
      <c r="M115" s="14"/>
      <c r="N115" s="14"/>
      <c r="O115" s="197"/>
      <c r="P115" s="197"/>
      <c r="Q115" s="197"/>
      <c r="R115" s="197"/>
      <c r="S115" s="197"/>
      <c r="T115" s="197"/>
      <c r="U115" s="197"/>
      <c r="V115" s="197"/>
      <c r="W115" s="197"/>
      <c r="X115" s="197"/>
      <c r="Y115" s="197"/>
      <c r="Z115" s="197"/>
      <c r="AA115" s="197"/>
      <c r="AB115" s="197"/>
      <c r="AC115" s="197"/>
      <c r="AD115" s="197"/>
      <c r="AE115" s="197"/>
      <c r="AF115" s="197"/>
      <c r="AG115" s="197"/>
      <c r="AH115" s="197"/>
      <c r="AI115" s="197"/>
      <c r="AJ115" s="197"/>
      <c r="AK115" s="197"/>
      <c r="AL115" s="197"/>
      <c r="AM115" s="197"/>
      <c r="AN115" s="197"/>
      <c r="AO115" s="197"/>
    </row>
    <row r="116" spans="1:41" ht="12.75" customHeight="1">
      <c r="A116" s="12"/>
      <c r="B116" s="12"/>
      <c r="C116" s="12"/>
      <c r="D116" s="14"/>
      <c r="E116" s="14"/>
      <c r="F116" s="14"/>
      <c r="G116" s="14"/>
      <c r="H116" s="14"/>
      <c r="I116" s="14"/>
      <c r="J116" s="14"/>
      <c r="K116" s="14"/>
      <c r="L116" s="14"/>
      <c r="M116" s="14"/>
      <c r="N116" s="14"/>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c r="AN116" s="197"/>
      <c r="AO116" s="197"/>
    </row>
    <row r="117" spans="1:41" ht="12.75" customHeight="1">
      <c r="A117" s="12"/>
      <c r="B117" s="12"/>
      <c r="C117" s="12"/>
      <c r="D117" s="14"/>
      <c r="E117" s="14"/>
      <c r="F117" s="14"/>
      <c r="G117" s="14"/>
      <c r="H117" s="14"/>
      <c r="I117" s="14"/>
      <c r="J117" s="14"/>
      <c r="K117" s="14"/>
      <c r="L117" s="14"/>
      <c r="M117" s="14"/>
      <c r="N117" s="14"/>
      <c r="O117" s="197"/>
      <c r="P117" s="197"/>
      <c r="Q117" s="197"/>
      <c r="R117" s="197"/>
      <c r="S117" s="197"/>
      <c r="T117" s="197"/>
      <c r="U117" s="197"/>
      <c r="V117" s="197"/>
      <c r="W117" s="197"/>
      <c r="X117" s="197"/>
      <c r="Y117" s="197"/>
      <c r="Z117" s="197"/>
      <c r="AA117" s="197"/>
      <c r="AB117" s="197"/>
      <c r="AC117" s="197"/>
      <c r="AD117" s="197"/>
      <c r="AE117" s="197"/>
      <c r="AF117" s="197"/>
      <c r="AG117" s="197"/>
      <c r="AH117" s="197"/>
      <c r="AI117" s="197"/>
      <c r="AJ117" s="197"/>
      <c r="AK117" s="197"/>
      <c r="AL117" s="197"/>
      <c r="AM117" s="197"/>
      <c r="AN117" s="197"/>
      <c r="AO117" s="197"/>
    </row>
    <row r="118" spans="1:41" ht="12.75" customHeight="1">
      <c r="A118" s="12"/>
      <c r="B118" s="12"/>
      <c r="C118" s="12"/>
      <c r="D118" s="14"/>
      <c r="E118" s="14"/>
      <c r="F118" s="14"/>
      <c r="G118" s="14"/>
      <c r="H118" s="14"/>
      <c r="I118" s="14"/>
      <c r="J118" s="14"/>
      <c r="K118" s="14"/>
      <c r="L118" s="14"/>
      <c r="M118" s="14"/>
      <c r="N118" s="14"/>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c r="AK118" s="197"/>
      <c r="AL118" s="197"/>
      <c r="AM118" s="197"/>
      <c r="AN118" s="197"/>
      <c r="AO118" s="197"/>
    </row>
    <row r="119" spans="1:41" ht="12.75" customHeight="1">
      <c r="A119" s="12"/>
      <c r="B119" s="12"/>
      <c r="C119" s="12"/>
      <c r="D119" s="14"/>
      <c r="E119" s="14"/>
      <c r="F119" s="14"/>
      <c r="G119" s="14"/>
      <c r="H119" s="14"/>
      <c r="I119" s="14"/>
      <c r="J119" s="14"/>
      <c r="K119" s="14"/>
      <c r="L119" s="14"/>
      <c r="M119" s="14"/>
      <c r="N119" s="14"/>
      <c r="O119" s="197"/>
      <c r="P119" s="197"/>
      <c r="Q119" s="197"/>
      <c r="R119" s="197"/>
      <c r="S119" s="197"/>
      <c r="T119" s="197"/>
      <c r="U119" s="197"/>
      <c r="V119" s="197"/>
      <c r="W119" s="197"/>
      <c r="X119" s="197"/>
      <c r="Y119" s="197"/>
      <c r="Z119" s="197"/>
      <c r="AA119" s="197"/>
      <c r="AB119" s="197"/>
      <c r="AC119" s="197"/>
      <c r="AD119" s="197"/>
      <c r="AE119" s="197"/>
      <c r="AF119" s="197"/>
      <c r="AG119" s="197"/>
      <c r="AH119" s="197"/>
      <c r="AI119" s="197"/>
      <c r="AJ119" s="197"/>
      <c r="AK119" s="197"/>
      <c r="AL119" s="197"/>
      <c r="AM119" s="197"/>
      <c r="AN119" s="197"/>
      <c r="AO119" s="197"/>
    </row>
    <row r="120" spans="1:41" ht="12.75" customHeight="1">
      <c r="A120" s="12"/>
      <c r="B120" s="12"/>
      <c r="C120" s="12"/>
      <c r="D120" s="14"/>
      <c r="E120" s="14"/>
      <c r="F120" s="14"/>
      <c r="G120" s="14"/>
      <c r="H120" s="14"/>
      <c r="I120" s="14"/>
      <c r="J120" s="14"/>
      <c r="K120" s="14"/>
      <c r="L120" s="14"/>
      <c r="M120" s="14"/>
      <c r="N120" s="14"/>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c r="AN120" s="197"/>
      <c r="AO120" s="197"/>
    </row>
    <row r="121" spans="15:41" ht="12.75" customHeight="1">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197"/>
      <c r="AN121" s="197"/>
      <c r="AO121" s="197"/>
    </row>
    <row r="122" spans="15:41" ht="12.75" customHeight="1">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7"/>
      <c r="AN122" s="197"/>
      <c r="AO122" s="197"/>
    </row>
    <row r="123" spans="15:41" ht="12.75" customHeight="1">
      <c r="O123" s="197"/>
      <c r="P123" s="197"/>
      <c r="Q123" s="197"/>
      <c r="R123" s="197"/>
      <c r="S123" s="197"/>
      <c r="T123" s="197"/>
      <c r="U123" s="197"/>
      <c r="V123" s="197"/>
      <c r="W123" s="197"/>
      <c r="X123" s="197"/>
      <c r="Y123" s="197"/>
      <c r="Z123" s="197"/>
      <c r="AA123" s="197"/>
      <c r="AB123" s="197"/>
      <c r="AC123" s="197"/>
      <c r="AD123" s="197"/>
      <c r="AE123" s="197"/>
      <c r="AF123" s="197"/>
      <c r="AG123" s="197"/>
      <c r="AH123" s="197"/>
      <c r="AI123" s="197"/>
      <c r="AJ123" s="197"/>
      <c r="AK123" s="197"/>
      <c r="AL123" s="197"/>
      <c r="AM123" s="197"/>
      <c r="AN123" s="197"/>
      <c r="AO123" s="197"/>
    </row>
    <row r="124" spans="15:41" ht="12.75" customHeight="1">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row>
    <row r="125" spans="15:41" ht="2.25" customHeight="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row>
    <row r="126" spans="1:41" ht="12.75" customHeight="1">
      <c r="A126" s="12"/>
      <c r="B126" s="12"/>
      <c r="C126" s="12"/>
      <c r="D126" s="304" t="s">
        <v>143</v>
      </c>
      <c r="E126" s="304"/>
      <c r="F126" s="304"/>
      <c r="G126" s="304"/>
      <c r="H126" s="304"/>
      <c r="I126" s="304"/>
      <c r="J126" s="304"/>
      <c r="K126" s="304"/>
      <c r="L126" s="304"/>
      <c r="M126" s="304"/>
      <c r="N126" s="304"/>
      <c r="O126" s="197"/>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c r="AK126" s="197"/>
      <c r="AL126" s="197"/>
      <c r="AM126" s="197"/>
      <c r="AN126" s="197"/>
      <c r="AO126" s="197"/>
    </row>
    <row r="127" spans="1:41" ht="12.75" customHeight="1">
      <c r="A127" s="12"/>
      <c r="B127" s="12"/>
      <c r="C127" s="12"/>
      <c r="D127" s="14"/>
      <c r="E127" s="14"/>
      <c r="F127" s="14"/>
      <c r="G127" s="14"/>
      <c r="H127" s="14"/>
      <c r="I127" s="14"/>
      <c r="J127" s="14"/>
      <c r="K127" s="14"/>
      <c r="L127" s="14"/>
      <c r="M127" s="14"/>
      <c r="N127" s="14"/>
      <c r="O127" s="197"/>
      <c r="P127" s="197"/>
      <c r="Q127" s="197"/>
      <c r="R127" s="197"/>
      <c r="S127" s="197"/>
      <c r="T127" s="197"/>
      <c r="U127" s="197"/>
      <c r="V127" s="197"/>
      <c r="W127" s="197"/>
      <c r="X127" s="197"/>
      <c r="Y127" s="197"/>
      <c r="Z127" s="197"/>
      <c r="AA127" s="197"/>
      <c r="AB127" s="197"/>
      <c r="AC127" s="197"/>
      <c r="AD127" s="197"/>
      <c r="AE127" s="197"/>
      <c r="AF127" s="197"/>
      <c r="AG127" s="197"/>
      <c r="AH127" s="197"/>
      <c r="AI127" s="197"/>
      <c r="AJ127" s="197"/>
      <c r="AK127" s="197"/>
      <c r="AL127" s="197"/>
      <c r="AM127" s="197"/>
      <c r="AN127" s="197"/>
      <c r="AO127" s="197"/>
    </row>
    <row r="128" spans="1:41" ht="12.75" customHeight="1">
      <c r="A128" s="12"/>
      <c r="B128" s="12"/>
      <c r="C128" s="12"/>
      <c r="D128" s="14"/>
      <c r="E128" s="14"/>
      <c r="F128" s="14"/>
      <c r="G128" s="14"/>
      <c r="H128" s="14"/>
      <c r="I128" s="14"/>
      <c r="J128" s="14"/>
      <c r="K128" s="14"/>
      <c r="L128" s="14"/>
      <c r="M128" s="14"/>
      <c r="N128" s="14"/>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c r="AK128" s="197"/>
      <c r="AL128" s="197"/>
      <c r="AM128" s="197"/>
      <c r="AN128" s="197"/>
      <c r="AO128" s="197"/>
    </row>
    <row r="129" spans="1:41" ht="12.75" customHeight="1">
      <c r="A129" s="12"/>
      <c r="B129" s="12"/>
      <c r="C129" s="12"/>
      <c r="D129" s="14"/>
      <c r="E129" s="14"/>
      <c r="F129" s="14"/>
      <c r="G129" s="14"/>
      <c r="H129" s="14"/>
      <c r="I129" s="14"/>
      <c r="J129" s="14"/>
      <c r="K129" s="14"/>
      <c r="L129" s="14"/>
      <c r="M129" s="14"/>
      <c r="N129" s="14"/>
      <c r="O129" s="197"/>
      <c r="P129" s="197"/>
      <c r="Q129" s="197"/>
      <c r="R129" s="197"/>
      <c r="S129" s="197"/>
      <c r="T129" s="197"/>
      <c r="U129" s="197"/>
      <c r="V129" s="197"/>
      <c r="W129" s="197"/>
      <c r="X129" s="197"/>
      <c r="Y129" s="197"/>
      <c r="Z129" s="197"/>
      <c r="AA129" s="197"/>
      <c r="AB129" s="197"/>
      <c r="AC129" s="197"/>
      <c r="AD129" s="197"/>
      <c r="AE129" s="197"/>
      <c r="AF129" s="197"/>
      <c r="AG129" s="197"/>
      <c r="AH129" s="197"/>
      <c r="AI129" s="197"/>
      <c r="AJ129" s="197"/>
      <c r="AK129" s="197"/>
      <c r="AL129" s="197"/>
      <c r="AM129" s="197"/>
      <c r="AN129" s="197"/>
      <c r="AO129" s="197"/>
    </row>
    <row r="130" spans="1:41" ht="12.75" customHeight="1">
      <c r="A130" s="12"/>
      <c r="B130" s="12"/>
      <c r="C130" s="12"/>
      <c r="D130" s="14"/>
      <c r="E130" s="14"/>
      <c r="F130" s="14"/>
      <c r="G130" s="14"/>
      <c r="H130" s="14"/>
      <c r="I130" s="14"/>
      <c r="J130" s="14"/>
      <c r="K130" s="14"/>
      <c r="L130" s="14"/>
      <c r="M130" s="14"/>
      <c r="N130" s="14"/>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row>
    <row r="131" spans="1:41" ht="12.75" customHeight="1">
      <c r="A131" s="12"/>
      <c r="B131" s="12"/>
      <c r="C131" s="12"/>
      <c r="D131" s="14"/>
      <c r="E131" s="14"/>
      <c r="F131" s="14"/>
      <c r="G131" s="14"/>
      <c r="H131" s="14"/>
      <c r="I131" s="14"/>
      <c r="J131" s="14"/>
      <c r="K131" s="14"/>
      <c r="L131" s="14"/>
      <c r="M131" s="14"/>
      <c r="N131" s="14"/>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row>
    <row r="132" spans="1:41" ht="12.75" customHeight="1">
      <c r="A132" s="12"/>
      <c r="B132" s="12"/>
      <c r="C132" s="12"/>
      <c r="D132" s="14"/>
      <c r="E132" s="14"/>
      <c r="F132" s="14"/>
      <c r="G132" s="14"/>
      <c r="H132" s="14"/>
      <c r="I132" s="14"/>
      <c r="J132" s="14"/>
      <c r="K132" s="14"/>
      <c r="L132" s="14"/>
      <c r="M132" s="14"/>
      <c r="N132" s="14"/>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97"/>
      <c r="AN132" s="197"/>
      <c r="AO132" s="197"/>
    </row>
    <row r="133" spans="1:41" ht="12.75" customHeight="1">
      <c r="A133" s="12"/>
      <c r="B133" s="12"/>
      <c r="C133" s="12"/>
      <c r="D133" s="14"/>
      <c r="E133" s="14"/>
      <c r="F133" s="14"/>
      <c r="G133" s="14"/>
      <c r="H133" s="14"/>
      <c r="I133" s="14"/>
      <c r="J133" s="14"/>
      <c r="K133" s="14"/>
      <c r="L133" s="14"/>
      <c r="M133" s="14"/>
      <c r="N133" s="14"/>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c r="AK133" s="197"/>
      <c r="AL133" s="197"/>
      <c r="AM133" s="197"/>
      <c r="AN133" s="197"/>
      <c r="AO133" s="197"/>
    </row>
    <row r="134" spans="1:41" ht="12.75" customHeight="1">
      <c r="A134" s="12"/>
      <c r="B134" s="12"/>
      <c r="C134" s="12"/>
      <c r="D134" s="14"/>
      <c r="E134" s="14"/>
      <c r="F134" s="14"/>
      <c r="G134" s="14"/>
      <c r="H134" s="14"/>
      <c r="I134" s="14"/>
      <c r="J134" s="14"/>
      <c r="K134" s="14"/>
      <c r="L134" s="14"/>
      <c r="M134" s="14"/>
      <c r="N134" s="14"/>
      <c r="O134" s="197"/>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c r="AK134" s="197"/>
      <c r="AL134" s="197"/>
      <c r="AM134" s="197"/>
      <c r="AN134" s="197"/>
      <c r="AO134" s="197"/>
    </row>
    <row r="135" spans="1:41" ht="12.75" customHeight="1">
      <c r="A135" s="12"/>
      <c r="B135" s="12"/>
      <c r="C135" s="12"/>
      <c r="D135" s="14"/>
      <c r="E135" s="14"/>
      <c r="F135" s="14"/>
      <c r="G135" s="14"/>
      <c r="H135" s="14"/>
      <c r="I135" s="14"/>
      <c r="J135" s="14"/>
      <c r="K135" s="14"/>
      <c r="L135" s="14"/>
      <c r="M135" s="14"/>
      <c r="N135" s="14"/>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c r="AK135" s="197"/>
      <c r="AL135" s="197"/>
      <c r="AM135" s="197"/>
      <c r="AN135" s="197"/>
      <c r="AO135" s="197"/>
    </row>
    <row r="136" spans="15:41" ht="12.75" customHeight="1">
      <c r="O136" s="197"/>
      <c r="P136" s="197"/>
      <c r="Q136" s="197"/>
      <c r="R136" s="197"/>
      <c r="S136" s="197"/>
      <c r="T136" s="197"/>
      <c r="U136" s="197"/>
      <c r="V136" s="197"/>
      <c r="W136" s="197"/>
      <c r="X136" s="197"/>
      <c r="Y136" s="197"/>
      <c r="Z136" s="197"/>
      <c r="AA136" s="197"/>
      <c r="AB136" s="197"/>
      <c r="AC136" s="197"/>
      <c r="AD136" s="197"/>
      <c r="AE136" s="197"/>
      <c r="AF136" s="197"/>
      <c r="AG136" s="197"/>
      <c r="AH136" s="197"/>
      <c r="AI136" s="197"/>
      <c r="AJ136" s="197"/>
      <c r="AK136" s="197"/>
      <c r="AL136" s="197"/>
      <c r="AM136" s="197"/>
      <c r="AN136" s="197"/>
      <c r="AO136" s="197"/>
    </row>
    <row r="137" spans="15:41" ht="12.75" customHeight="1">
      <c r="O137" s="197"/>
      <c r="P137" s="197"/>
      <c r="Q137" s="197"/>
      <c r="R137" s="197"/>
      <c r="S137" s="197"/>
      <c r="T137" s="197"/>
      <c r="U137" s="197"/>
      <c r="V137" s="197"/>
      <c r="W137" s="197"/>
      <c r="X137" s="197"/>
      <c r="Y137" s="197"/>
      <c r="Z137" s="197"/>
      <c r="AA137" s="197"/>
      <c r="AB137" s="197"/>
      <c r="AC137" s="197"/>
      <c r="AD137" s="197"/>
      <c r="AE137" s="197"/>
      <c r="AF137" s="197"/>
      <c r="AG137" s="197"/>
      <c r="AH137" s="197"/>
      <c r="AI137" s="197"/>
      <c r="AJ137" s="197"/>
      <c r="AK137" s="197"/>
      <c r="AL137" s="197"/>
      <c r="AM137" s="197"/>
      <c r="AN137" s="197"/>
      <c r="AO137" s="197"/>
    </row>
    <row r="138" spans="15:41" ht="12.75" customHeight="1">
      <c r="O138" s="197"/>
      <c r="P138" s="197"/>
      <c r="Q138" s="197"/>
      <c r="R138" s="197"/>
      <c r="S138" s="197"/>
      <c r="T138" s="197"/>
      <c r="U138" s="197"/>
      <c r="V138" s="197"/>
      <c r="W138" s="197"/>
      <c r="X138" s="197"/>
      <c r="Y138" s="197"/>
      <c r="Z138" s="197"/>
      <c r="AA138" s="197"/>
      <c r="AB138" s="197"/>
      <c r="AC138" s="197"/>
      <c r="AD138" s="197"/>
      <c r="AE138" s="197"/>
      <c r="AF138" s="197"/>
      <c r="AG138" s="197"/>
      <c r="AH138" s="197"/>
      <c r="AI138" s="197"/>
      <c r="AJ138" s="197"/>
      <c r="AK138" s="197"/>
      <c r="AL138" s="197"/>
      <c r="AM138" s="197"/>
      <c r="AN138" s="197"/>
      <c r="AO138" s="197"/>
    </row>
    <row r="139" spans="15:41" ht="12.75" customHeight="1">
      <c r="O139" s="197"/>
      <c r="P139" s="197"/>
      <c r="Q139" s="197"/>
      <c r="R139" s="197"/>
      <c r="S139" s="197"/>
      <c r="T139" s="197"/>
      <c r="U139" s="197"/>
      <c r="V139" s="197"/>
      <c r="W139" s="197"/>
      <c r="X139" s="197"/>
      <c r="Y139" s="197"/>
      <c r="Z139" s="197"/>
      <c r="AA139" s="197"/>
      <c r="AB139" s="197"/>
      <c r="AC139" s="197"/>
      <c r="AD139" s="197"/>
      <c r="AE139" s="197"/>
      <c r="AF139" s="197"/>
      <c r="AG139" s="197"/>
      <c r="AH139" s="197"/>
      <c r="AI139" s="197"/>
      <c r="AJ139" s="197"/>
      <c r="AK139" s="197"/>
      <c r="AL139" s="197"/>
      <c r="AM139" s="197"/>
      <c r="AN139" s="197"/>
      <c r="AO139" s="197"/>
    </row>
    <row r="140" spans="15:41" ht="12.75" customHeight="1">
      <c r="O140" s="197"/>
      <c r="P140" s="197"/>
      <c r="Q140" s="197"/>
      <c r="R140" s="197"/>
      <c r="S140" s="197"/>
      <c r="T140" s="197"/>
      <c r="U140" s="197"/>
      <c r="V140" s="197"/>
      <c r="W140" s="197"/>
      <c r="X140" s="197"/>
      <c r="Y140" s="197"/>
      <c r="Z140" s="197"/>
      <c r="AA140" s="197"/>
      <c r="AB140" s="197"/>
      <c r="AC140" s="197"/>
      <c r="AD140" s="197"/>
      <c r="AE140" s="197"/>
      <c r="AF140" s="197"/>
      <c r="AG140" s="197"/>
      <c r="AH140" s="197"/>
      <c r="AI140" s="197"/>
      <c r="AJ140" s="197"/>
      <c r="AK140" s="197"/>
      <c r="AL140" s="197"/>
      <c r="AM140" s="197"/>
      <c r="AN140" s="197"/>
      <c r="AO140" s="197"/>
    </row>
    <row r="141" spans="15:41" ht="2.25" customHeight="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row>
    <row r="142" spans="1:41" ht="12.75" customHeight="1">
      <c r="A142" s="12"/>
      <c r="B142" s="12"/>
      <c r="C142" s="12"/>
      <c r="D142" s="304" t="s">
        <v>144</v>
      </c>
      <c r="E142" s="304"/>
      <c r="F142" s="304"/>
      <c r="G142" s="304"/>
      <c r="H142" s="304"/>
      <c r="I142" s="304"/>
      <c r="J142" s="304"/>
      <c r="K142" s="304"/>
      <c r="L142" s="304"/>
      <c r="M142" s="304"/>
      <c r="N142" s="304"/>
      <c r="O142" s="197"/>
      <c r="P142" s="197"/>
      <c r="Q142" s="197"/>
      <c r="R142" s="197"/>
      <c r="S142" s="197"/>
      <c r="T142" s="197"/>
      <c r="U142" s="197"/>
      <c r="V142" s="197"/>
      <c r="W142" s="197"/>
      <c r="X142" s="197"/>
      <c r="Y142" s="197"/>
      <c r="Z142" s="197"/>
      <c r="AA142" s="197"/>
      <c r="AB142" s="197"/>
      <c r="AC142" s="197"/>
      <c r="AD142" s="197"/>
      <c r="AE142" s="197"/>
      <c r="AF142" s="197"/>
      <c r="AG142" s="197"/>
      <c r="AH142" s="197"/>
      <c r="AI142" s="197"/>
      <c r="AJ142" s="197"/>
      <c r="AK142" s="197"/>
      <c r="AL142" s="197"/>
      <c r="AM142" s="197"/>
      <c r="AN142" s="197"/>
      <c r="AO142" s="197"/>
    </row>
    <row r="143" spans="1:41" ht="12.75" customHeight="1">
      <c r="A143" s="12"/>
      <c r="B143" s="12"/>
      <c r="C143" s="12"/>
      <c r="D143" s="14"/>
      <c r="E143" s="14"/>
      <c r="F143" s="14"/>
      <c r="G143" s="14"/>
      <c r="H143" s="14"/>
      <c r="I143" s="14"/>
      <c r="J143" s="14"/>
      <c r="K143" s="14"/>
      <c r="L143" s="14"/>
      <c r="M143" s="14"/>
      <c r="N143" s="14"/>
      <c r="O143" s="197"/>
      <c r="P143" s="197"/>
      <c r="Q143" s="197"/>
      <c r="R143" s="197"/>
      <c r="S143" s="197"/>
      <c r="T143" s="197"/>
      <c r="U143" s="197"/>
      <c r="V143" s="197"/>
      <c r="W143" s="197"/>
      <c r="X143" s="197"/>
      <c r="Y143" s="197"/>
      <c r="Z143" s="197"/>
      <c r="AA143" s="197"/>
      <c r="AB143" s="197"/>
      <c r="AC143" s="197"/>
      <c r="AD143" s="197"/>
      <c r="AE143" s="197"/>
      <c r="AF143" s="197"/>
      <c r="AG143" s="197"/>
      <c r="AH143" s="197"/>
      <c r="AI143" s="197"/>
      <c r="AJ143" s="197"/>
      <c r="AK143" s="197"/>
      <c r="AL143" s="197"/>
      <c r="AM143" s="197"/>
      <c r="AN143" s="197"/>
      <c r="AO143" s="197"/>
    </row>
    <row r="144" spans="1:41" ht="12.75" customHeight="1">
      <c r="A144" s="12"/>
      <c r="B144" s="12"/>
      <c r="C144" s="12"/>
      <c r="D144" s="14"/>
      <c r="E144" s="14"/>
      <c r="F144" s="14"/>
      <c r="G144" s="14"/>
      <c r="H144" s="14"/>
      <c r="I144" s="14"/>
      <c r="J144" s="14"/>
      <c r="K144" s="14"/>
      <c r="L144" s="14"/>
      <c r="M144" s="14"/>
      <c r="N144" s="14"/>
      <c r="O144" s="197"/>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c r="AK144" s="197"/>
      <c r="AL144" s="197"/>
      <c r="AM144" s="197"/>
      <c r="AN144" s="197"/>
      <c r="AO144" s="197"/>
    </row>
    <row r="145" spans="1:41" ht="12.75" customHeight="1">
      <c r="A145" s="12"/>
      <c r="B145" s="12"/>
      <c r="C145" s="12"/>
      <c r="D145" s="14"/>
      <c r="E145" s="14"/>
      <c r="F145" s="14"/>
      <c r="G145" s="14"/>
      <c r="H145" s="14"/>
      <c r="I145" s="14"/>
      <c r="J145" s="14"/>
      <c r="K145" s="14"/>
      <c r="L145" s="14"/>
      <c r="M145" s="14"/>
      <c r="N145" s="14"/>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7"/>
    </row>
    <row r="146" spans="1:41" s="73" customFormat="1" ht="12.75" customHeight="1">
      <c r="A146" s="12"/>
      <c r="B146" s="12"/>
      <c r="C146" s="12"/>
      <c r="D146" s="74"/>
      <c r="E146" s="74"/>
      <c r="F146" s="74"/>
      <c r="G146" s="74"/>
      <c r="H146" s="74"/>
      <c r="I146" s="74"/>
      <c r="J146" s="74"/>
      <c r="K146" s="74"/>
      <c r="L146" s="74"/>
      <c r="M146" s="74"/>
      <c r="N146" s="74"/>
      <c r="O146" s="197"/>
      <c r="P146" s="197"/>
      <c r="Q146" s="197"/>
      <c r="R146" s="197"/>
      <c r="S146" s="197"/>
      <c r="T146" s="197"/>
      <c r="U146" s="197"/>
      <c r="V146" s="197"/>
      <c r="W146" s="197"/>
      <c r="X146" s="197"/>
      <c r="Y146" s="197"/>
      <c r="Z146" s="197"/>
      <c r="AA146" s="197"/>
      <c r="AB146" s="197"/>
      <c r="AC146" s="197"/>
      <c r="AD146" s="197"/>
      <c r="AE146" s="197"/>
      <c r="AF146" s="197"/>
      <c r="AG146" s="197"/>
      <c r="AH146" s="197"/>
      <c r="AI146" s="197"/>
      <c r="AJ146" s="197"/>
      <c r="AK146" s="197"/>
      <c r="AL146" s="197"/>
      <c r="AM146" s="197"/>
      <c r="AN146" s="197"/>
      <c r="AO146" s="197"/>
    </row>
    <row r="147" spans="1:41" s="73" customFormat="1" ht="12.75" customHeight="1">
      <c r="A147" s="12"/>
      <c r="B147" s="12"/>
      <c r="C147" s="12"/>
      <c r="D147" s="74"/>
      <c r="E147" s="74"/>
      <c r="F147" s="74"/>
      <c r="G147" s="74"/>
      <c r="H147" s="74"/>
      <c r="I147" s="74"/>
      <c r="J147" s="74"/>
      <c r="K147" s="74"/>
      <c r="L147" s="74"/>
      <c r="M147" s="74"/>
      <c r="N147" s="74"/>
      <c r="O147" s="197"/>
      <c r="P147" s="197"/>
      <c r="Q147" s="197"/>
      <c r="R147" s="197"/>
      <c r="S147" s="197"/>
      <c r="T147" s="197"/>
      <c r="U147" s="197"/>
      <c r="V147" s="197"/>
      <c r="W147" s="197"/>
      <c r="X147" s="197"/>
      <c r="Y147" s="197"/>
      <c r="Z147" s="197"/>
      <c r="AA147" s="197"/>
      <c r="AB147" s="197"/>
      <c r="AC147" s="197"/>
      <c r="AD147" s="197"/>
      <c r="AE147" s="197"/>
      <c r="AF147" s="197"/>
      <c r="AG147" s="197"/>
      <c r="AH147" s="197"/>
      <c r="AI147" s="197"/>
      <c r="AJ147" s="197"/>
      <c r="AK147" s="197"/>
      <c r="AL147" s="197"/>
      <c r="AM147" s="197"/>
      <c r="AN147" s="197"/>
      <c r="AO147" s="197"/>
    </row>
    <row r="148" spans="1:41" s="73" customFormat="1" ht="12.75" customHeight="1">
      <c r="A148" s="12"/>
      <c r="B148" s="12"/>
      <c r="C148" s="12"/>
      <c r="D148" s="74"/>
      <c r="E148" s="74"/>
      <c r="F148" s="74"/>
      <c r="G148" s="74"/>
      <c r="H148" s="74"/>
      <c r="I148" s="74"/>
      <c r="J148" s="74"/>
      <c r="K148" s="74"/>
      <c r="L148" s="74"/>
      <c r="M148" s="74"/>
      <c r="N148" s="74"/>
      <c r="O148" s="197"/>
      <c r="P148" s="197"/>
      <c r="Q148" s="197"/>
      <c r="R148" s="197"/>
      <c r="S148" s="197"/>
      <c r="T148" s="197"/>
      <c r="U148" s="197"/>
      <c r="V148" s="197"/>
      <c r="W148" s="197"/>
      <c r="X148" s="197"/>
      <c r="Y148" s="197"/>
      <c r="Z148" s="197"/>
      <c r="AA148" s="197"/>
      <c r="AB148" s="197"/>
      <c r="AC148" s="197"/>
      <c r="AD148" s="197"/>
      <c r="AE148" s="197"/>
      <c r="AF148" s="197"/>
      <c r="AG148" s="197"/>
      <c r="AH148" s="197"/>
      <c r="AI148" s="197"/>
      <c r="AJ148" s="197"/>
      <c r="AK148" s="197"/>
      <c r="AL148" s="197"/>
      <c r="AM148" s="197"/>
      <c r="AN148" s="197"/>
      <c r="AO148" s="197"/>
    </row>
    <row r="149" spans="1:41" s="73" customFormat="1" ht="12.75" customHeight="1">
      <c r="A149" s="12"/>
      <c r="B149" s="12"/>
      <c r="C149" s="12"/>
      <c r="D149" s="74"/>
      <c r="E149" s="74"/>
      <c r="F149" s="74"/>
      <c r="G149" s="74"/>
      <c r="H149" s="74"/>
      <c r="I149" s="74"/>
      <c r="J149" s="74"/>
      <c r="K149" s="74"/>
      <c r="L149" s="74"/>
      <c r="M149" s="74"/>
      <c r="N149" s="74"/>
      <c r="O149" s="197"/>
      <c r="P149" s="197"/>
      <c r="Q149" s="197"/>
      <c r="R149" s="197"/>
      <c r="S149" s="197"/>
      <c r="T149" s="197"/>
      <c r="U149" s="197"/>
      <c r="V149" s="197"/>
      <c r="W149" s="197"/>
      <c r="X149" s="197"/>
      <c r="Y149" s="197"/>
      <c r="Z149" s="197"/>
      <c r="AA149" s="197"/>
      <c r="AB149" s="197"/>
      <c r="AC149" s="197"/>
      <c r="AD149" s="197"/>
      <c r="AE149" s="197"/>
      <c r="AF149" s="197"/>
      <c r="AG149" s="197"/>
      <c r="AH149" s="197"/>
      <c r="AI149" s="197"/>
      <c r="AJ149" s="197"/>
      <c r="AK149" s="197"/>
      <c r="AL149" s="197"/>
      <c r="AM149" s="197"/>
      <c r="AN149" s="197"/>
      <c r="AO149" s="197"/>
    </row>
    <row r="150" spans="1:41" s="73" customFormat="1" ht="12.75" customHeight="1">
      <c r="A150" s="12"/>
      <c r="B150" s="12"/>
      <c r="C150" s="12"/>
      <c r="D150" s="74"/>
      <c r="E150" s="74"/>
      <c r="F150" s="74"/>
      <c r="G150" s="74"/>
      <c r="H150" s="74"/>
      <c r="I150" s="74"/>
      <c r="J150" s="74"/>
      <c r="K150" s="74"/>
      <c r="L150" s="74"/>
      <c r="M150" s="74"/>
      <c r="N150" s="74"/>
      <c r="O150" s="197"/>
      <c r="P150" s="197"/>
      <c r="Q150" s="197"/>
      <c r="R150" s="197"/>
      <c r="S150" s="197"/>
      <c r="T150" s="197"/>
      <c r="U150" s="197"/>
      <c r="V150" s="197"/>
      <c r="W150" s="197"/>
      <c r="X150" s="197"/>
      <c r="Y150" s="197"/>
      <c r="Z150" s="197"/>
      <c r="AA150" s="197"/>
      <c r="AB150" s="197"/>
      <c r="AC150" s="197"/>
      <c r="AD150" s="197"/>
      <c r="AE150" s="197"/>
      <c r="AF150" s="197"/>
      <c r="AG150" s="197"/>
      <c r="AH150" s="197"/>
      <c r="AI150" s="197"/>
      <c r="AJ150" s="197"/>
      <c r="AK150" s="197"/>
      <c r="AL150" s="197"/>
      <c r="AM150" s="197"/>
      <c r="AN150" s="197"/>
      <c r="AO150" s="197"/>
    </row>
    <row r="151" spans="1:41" s="73" customFormat="1" ht="12.75" customHeight="1">
      <c r="A151" s="12"/>
      <c r="B151" s="12"/>
      <c r="C151" s="12"/>
      <c r="D151" s="74"/>
      <c r="E151" s="74"/>
      <c r="F151" s="74"/>
      <c r="G151" s="74"/>
      <c r="H151" s="74"/>
      <c r="I151" s="74"/>
      <c r="J151" s="74"/>
      <c r="K151" s="74"/>
      <c r="L151" s="74"/>
      <c r="M151" s="74"/>
      <c r="N151" s="74"/>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7"/>
      <c r="AO151" s="197"/>
    </row>
    <row r="152" spans="1:41" s="73" customFormat="1" ht="12.75" customHeight="1">
      <c r="A152" s="12"/>
      <c r="B152" s="12"/>
      <c r="C152" s="12"/>
      <c r="D152" s="74"/>
      <c r="E152" s="74"/>
      <c r="F152" s="74"/>
      <c r="G152" s="74"/>
      <c r="H152" s="74"/>
      <c r="I152" s="74"/>
      <c r="J152" s="74"/>
      <c r="K152" s="74"/>
      <c r="L152" s="74"/>
      <c r="M152" s="74"/>
      <c r="N152" s="74"/>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c r="AK152" s="197"/>
      <c r="AL152" s="197"/>
      <c r="AM152" s="197"/>
      <c r="AN152" s="197"/>
      <c r="AO152" s="197"/>
    </row>
    <row r="153" spans="1:41" s="73" customFormat="1" ht="12.75" customHeight="1">
      <c r="A153" s="12"/>
      <c r="B153" s="12"/>
      <c r="C153" s="12"/>
      <c r="D153" s="74"/>
      <c r="E153" s="74"/>
      <c r="F153" s="74"/>
      <c r="G153" s="74"/>
      <c r="H153" s="74"/>
      <c r="I153" s="74"/>
      <c r="J153" s="74"/>
      <c r="K153" s="74"/>
      <c r="L153" s="74"/>
      <c r="M153" s="74"/>
      <c r="N153" s="74"/>
      <c r="O153" s="197"/>
      <c r="P153" s="197"/>
      <c r="Q153" s="197"/>
      <c r="R153" s="197"/>
      <c r="S153" s="197"/>
      <c r="T153" s="197"/>
      <c r="U153" s="197"/>
      <c r="V153" s="197"/>
      <c r="W153" s="197"/>
      <c r="X153" s="197"/>
      <c r="Y153" s="197"/>
      <c r="Z153" s="197"/>
      <c r="AA153" s="197"/>
      <c r="AB153" s="197"/>
      <c r="AC153" s="197"/>
      <c r="AD153" s="197"/>
      <c r="AE153" s="197"/>
      <c r="AF153" s="197"/>
      <c r="AG153" s="197"/>
      <c r="AH153" s="197"/>
      <c r="AI153" s="197"/>
      <c r="AJ153" s="197"/>
      <c r="AK153" s="197"/>
      <c r="AL153" s="197"/>
      <c r="AM153" s="197"/>
      <c r="AN153" s="197"/>
      <c r="AO153" s="197"/>
    </row>
    <row r="154" spans="1:41" ht="12.75" customHeight="1">
      <c r="A154" s="12"/>
      <c r="B154" s="12"/>
      <c r="C154" s="12"/>
      <c r="D154" s="14"/>
      <c r="E154" s="14"/>
      <c r="F154" s="14"/>
      <c r="G154" s="14"/>
      <c r="H154" s="14"/>
      <c r="I154" s="14"/>
      <c r="J154" s="14"/>
      <c r="K154" s="14"/>
      <c r="L154" s="14"/>
      <c r="M154" s="14"/>
      <c r="N154" s="14"/>
      <c r="O154" s="197"/>
      <c r="P154" s="197"/>
      <c r="Q154" s="197"/>
      <c r="R154" s="197"/>
      <c r="S154" s="197"/>
      <c r="T154" s="197"/>
      <c r="U154" s="197"/>
      <c r="V154" s="197"/>
      <c r="W154" s="197"/>
      <c r="X154" s="197"/>
      <c r="Y154" s="197"/>
      <c r="Z154" s="197"/>
      <c r="AA154" s="197"/>
      <c r="AB154" s="197"/>
      <c r="AC154" s="197"/>
      <c r="AD154" s="197"/>
      <c r="AE154" s="197"/>
      <c r="AF154" s="197"/>
      <c r="AG154" s="197"/>
      <c r="AH154" s="197"/>
      <c r="AI154" s="197"/>
      <c r="AJ154" s="197"/>
      <c r="AK154" s="197"/>
      <c r="AL154" s="197"/>
      <c r="AM154" s="197"/>
      <c r="AN154" s="197"/>
      <c r="AO154" s="197"/>
    </row>
    <row r="155" spans="1:41" ht="12.75" customHeight="1">
      <c r="A155" s="12"/>
      <c r="B155" s="12"/>
      <c r="C155" s="12"/>
      <c r="D155" s="14"/>
      <c r="E155" s="14"/>
      <c r="F155" s="14"/>
      <c r="G155" s="14"/>
      <c r="H155" s="14"/>
      <c r="I155" s="14"/>
      <c r="J155" s="14"/>
      <c r="K155" s="14"/>
      <c r="L155" s="14"/>
      <c r="M155" s="14"/>
      <c r="N155" s="14"/>
      <c r="O155" s="197"/>
      <c r="P155" s="197"/>
      <c r="Q155" s="197"/>
      <c r="R155" s="197"/>
      <c r="S155" s="197"/>
      <c r="T155" s="197"/>
      <c r="U155" s="197"/>
      <c r="V155" s="197"/>
      <c r="W155" s="197"/>
      <c r="X155" s="197"/>
      <c r="Y155" s="197"/>
      <c r="Z155" s="197"/>
      <c r="AA155" s="197"/>
      <c r="AB155" s="197"/>
      <c r="AC155" s="197"/>
      <c r="AD155" s="197"/>
      <c r="AE155" s="197"/>
      <c r="AF155" s="197"/>
      <c r="AG155" s="197"/>
      <c r="AH155" s="197"/>
      <c r="AI155" s="197"/>
      <c r="AJ155" s="197"/>
      <c r="AK155" s="197"/>
      <c r="AL155" s="197"/>
      <c r="AM155" s="197"/>
      <c r="AN155" s="197"/>
      <c r="AO155" s="197"/>
    </row>
    <row r="156" spans="1:41" ht="12.75" customHeight="1">
      <c r="A156" s="12"/>
      <c r="B156" s="12"/>
      <c r="C156" s="12"/>
      <c r="D156" s="14"/>
      <c r="E156" s="14"/>
      <c r="F156" s="14"/>
      <c r="G156" s="14"/>
      <c r="H156" s="14"/>
      <c r="I156" s="14"/>
      <c r="J156" s="14"/>
      <c r="K156" s="14"/>
      <c r="L156" s="14"/>
      <c r="M156" s="14"/>
      <c r="N156" s="14"/>
      <c r="O156" s="197"/>
      <c r="P156" s="197"/>
      <c r="Q156" s="197"/>
      <c r="R156" s="197"/>
      <c r="S156" s="197"/>
      <c r="T156" s="197"/>
      <c r="U156" s="197"/>
      <c r="V156" s="197"/>
      <c r="W156" s="197"/>
      <c r="X156" s="197"/>
      <c r="Y156" s="197"/>
      <c r="Z156" s="197"/>
      <c r="AA156" s="197"/>
      <c r="AB156" s="197"/>
      <c r="AC156" s="197"/>
      <c r="AD156" s="197"/>
      <c r="AE156" s="197"/>
      <c r="AF156" s="197"/>
      <c r="AG156" s="197"/>
      <c r="AH156" s="197"/>
      <c r="AI156" s="197"/>
      <c r="AJ156" s="197"/>
      <c r="AK156" s="197"/>
      <c r="AL156" s="197"/>
      <c r="AM156" s="197"/>
      <c r="AN156" s="197"/>
      <c r="AO156" s="197"/>
    </row>
    <row r="157" spans="1:41" ht="12.75" customHeight="1">
      <c r="A157" s="12"/>
      <c r="B157" s="12"/>
      <c r="C157" s="12"/>
      <c r="D157" s="14"/>
      <c r="E157" s="14"/>
      <c r="F157" s="14"/>
      <c r="G157" s="14"/>
      <c r="H157" s="14"/>
      <c r="I157" s="14"/>
      <c r="J157" s="14"/>
      <c r="K157" s="14"/>
      <c r="L157" s="14"/>
      <c r="M157" s="14"/>
      <c r="N157" s="14"/>
      <c r="O157" s="197"/>
      <c r="P157" s="197"/>
      <c r="Q157" s="197"/>
      <c r="R157" s="197"/>
      <c r="S157" s="197"/>
      <c r="T157" s="197"/>
      <c r="U157" s="197"/>
      <c r="V157" s="197"/>
      <c r="W157" s="197"/>
      <c r="X157" s="197"/>
      <c r="Y157" s="197"/>
      <c r="Z157" s="197"/>
      <c r="AA157" s="197"/>
      <c r="AB157" s="197"/>
      <c r="AC157" s="197"/>
      <c r="AD157" s="197"/>
      <c r="AE157" s="197"/>
      <c r="AF157" s="197"/>
      <c r="AG157" s="197"/>
      <c r="AH157" s="197"/>
      <c r="AI157" s="197"/>
      <c r="AJ157" s="197"/>
      <c r="AK157" s="197"/>
      <c r="AL157" s="197"/>
      <c r="AM157" s="197"/>
      <c r="AN157" s="197"/>
      <c r="AO157" s="197"/>
    </row>
    <row r="158" spans="15:41" ht="12.75" customHeight="1">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c r="AN158" s="197"/>
      <c r="AO158" s="197"/>
    </row>
    <row r="159" spans="15:41" ht="12.75" customHeight="1">
      <c r="O159" s="197"/>
      <c r="P159" s="197"/>
      <c r="Q159" s="197"/>
      <c r="R159" s="197"/>
      <c r="S159" s="197"/>
      <c r="T159" s="197"/>
      <c r="U159" s="197"/>
      <c r="V159" s="197"/>
      <c r="W159" s="197"/>
      <c r="X159" s="197"/>
      <c r="Y159" s="197"/>
      <c r="Z159" s="197"/>
      <c r="AA159" s="197"/>
      <c r="AB159" s="197"/>
      <c r="AC159" s="197"/>
      <c r="AD159" s="197"/>
      <c r="AE159" s="197"/>
      <c r="AF159" s="197"/>
      <c r="AG159" s="197"/>
      <c r="AH159" s="197"/>
      <c r="AI159" s="197"/>
      <c r="AJ159" s="197"/>
      <c r="AK159" s="197"/>
      <c r="AL159" s="197"/>
      <c r="AM159" s="197"/>
      <c r="AN159" s="197"/>
      <c r="AO159" s="197"/>
    </row>
    <row r="160" spans="15:41" ht="2.25" customHeight="1">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128"/>
      <c r="AN160" s="128"/>
      <c r="AO160" s="128"/>
    </row>
    <row r="161" spans="1:41" ht="12.75" customHeight="1">
      <c r="A161" s="12"/>
      <c r="B161" s="12"/>
      <c r="C161" s="12"/>
      <c r="D161" s="304" t="s">
        <v>150</v>
      </c>
      <c r="E161" s="304"/>
      <c r="F161" s="304"/>
      <c r="G161" s="304"/>
      <c r="H161" s="304"/>
      <c r="I161" s="304"/>
      <c r="J161" s="304"/>
      <c r="K161" s="304"/>
      <c r="L161" s="304"/>
      <c r="M161" s="304"/>
      <c r="N161" s="304"/>
      <c r="O161" s="197"/>
      <c r="P161" s="197"/>
      <c r="Q161" s="197"/>
      <c r="R161" s="197"/>
      <c r="S161" s="197"/>
      <c r="T161" s="197"/>
      <c r="U161" s="197"/>
      <c r="V161" s="197"/>
      <c r="W161" s="197"/>
      <c r="X161" s="197"/>
      <c r="Y161" s="197"/>
      <c r="Z161" s="197"/>
      <c r="AA161" s="197"/>
      <c r="AB161" s="197"/>
      <c r="AC161" s="197"/>
      <c r="AD161" s="197"/>
      <c r="AE161" s="197"/>
      <c r="AF161" s="197"/>
      <c r="AG161" s="197"/>
      <c r="AH161" s="197"/>
      <c r="AI161" s="197"/>
      <c r="AJ161" s="197"/>
      <c r="AK161" s="197"/>
      <c r="AL161" s="197"/>
      <c r="AM161" s="197"/>
      <c r="AN161" s="197"/>
      <c r="AO161" s="197"/>
    </row>
    <row r="162" spans="1:41" s="73" customFormat="1" ht="12.75" customHeight="1">
      <c r="A162" s="12"/>
      <c r="B162" s="12"/>
      <c r="C162" s="12"/>
      <c r="D162" s="74"/>
      <c r="E162" s="74"/>
      <c r="F162" s="74"/>
      <c r="G162" s="74"/>
      <c r="H162" s="74"/>
      <c r="I162" s="74"/>
      <c r="J162" s="74"/>
      <c r="K162" s="74"/>
      <c r="L162" s="74"/>
      <c r="M162" s="74"/>
      <c r="N162" s="74"/>
      <c r="O162" s="197"/>
      <c r="P162" s="197"/>
      <c r="Q162" s="197"/>
      <c r="R162" s="197"/>
      <c r="S162" s="197"/>
      <c r="T162" s="197"/>
      <c r="U162" s="197"/>
      <c r="V162" s="197"/>
      <c r="W162" s="197"/>
      <c r="X162" s="197"/>
      <c r="Y162" s="197"/>
      <c r="Z162" s="197"/>
      <c r="AA162" s="197"/>
      <c r="AB162" s="197"/>
      <c r="AC162" s="197"/>
      <c r="AD162" s="197"/>
      <c r="AE162" s="197"/>
      <c r="AF162" s="197"/>
      <c r="AG162" s="197"/>
      <c r="AH162" s="197"/>
      <c r="AI162" s="197"/>
      <c r="AJ162" s="197"/>
      <c r="AK162" s="197"/>
      <c r="AL162" s="197"/>
      <c r="AM162" s="197"/>
      <c r="AN162" s="197"/>
      <c r="AO162" s="197"/>
    </row>
    <row r="163" spans="1:41" s="73" customFormat="1" ht="12.75" customHeight="1">
      <c r="A163" s="12"/>
      <c r="B163" s="12"/>
      <c r="C163" s="12"/>
      <c r="D163" s="74"/>
      <c r="E163" s="74"/>
      <c r="F163" s="74"/>
      <c r="G163" s="74"/>
      <c r="H163" s="74"/>
      <c r="I163" s="74"/>
      <c r="J163" s="74"/>
      <c r="K163" s="74"/>
      <c r="L163" s="74"/>
      <c r="M163" s="74"/>
      <c r="N163" s="74"/>
      <c r="O163" s="197"/>
      <c r="P163" s="197"/>
      <c r="Q163" s="197"/>
      <c r="R163" s="197"/>
      <c r="S163" s="197"/>
      <c r="T163" s="197"/>
      <c r="U163" s="197"/>
      <c r="V163" s="197"/>
      <c r="W163" s="197"/>
      <c r="X163" s="197"/>
      <c r="Y163" s="197"/>
      <c r="Z163" s="197"/>
      <c r="AA163" s="197"/>
      <c r="AB163" s="197"/>
      <c r="AC163" s="197"/>
      <c r="AD163" s="197"/>
      <c r="AE163" s="197"/>
      <c r="AF163" s="197"/>
      <c r="AG163" s="197"/>
      <c r="AH163" s="197"/>
      <c r="AI163" s="197"/>
      <c r="AJ163" s="197"/>
      <c r="AK163" s="197"/>
      <c r="AL163" s="197"/>
      <c r="AM163" s="197"/>
      <c r="AN163" s="197"/>
      <c r="AO163" s="197"/>
    </row>
    <row r="164" spans="1:41" s="73" customFormat="1" ht="12.75" customHeight="1">
      <c r="A164" s="12"/>
      <c r="B164" s="12"/>
      <c r="C164" s="12"/>
      <c r="D164" s="74"/>
      <c r="E164" s="74"/>
      <c r="F164" s="74"/>
      <c r="G164" s="74"/>
      <c r="H164" s="74"/>
      <c r="I164" s="74"/>
      <c r="J164" s="74"/>
      <c r="K164" s="74"/>
      <c r="L164" s="74"/>
      <c r="M164" s="74"/>
      <c r="N164" s="74"/>
      <c r="O164" s="197"/>
      <c r="P164" s="197"/>
      <c r="Q164" s="197"/>
      <c r="R164" s="197"/>
      <c r="S164" s="197"/>
      <c r="T164" s="197"/>
      <c r="U164" s="197"/>
      <c r="V164" s="197"/>
      <c r="W164" s="197"/>
      <c r="X164" s="197"/>
      <c r="Y164" s="197"/>
      <c r="Z164" s="197"/>
      <c r="AA164" s="197"/>
      <c r="AB164" s="197"/>
      <c r="AC164" s="197"/>
      <c r="AD164" s="197"/>
      <c r="AE164" s="197"/>
      <c r="AF164" s="197"/>
      <c r="AG164" s="197"/>
      <c r="AH164" s="197"/>
      <c r="AI164" s="197"/>
      <c r="AJ164" s="197"/>
      <c r="AK164" s="197"/>
      <c r="AL164" s="197"/>
      <c r="AM164" s="197"/>
      <c r="AN164" s="197"/>
      <c r="AO164" s="197"/>
    </row>
    <row r="165" spans="1:41" s="73" customFormat="1" ht="12.75" customHeight="1">
      <c r="A165" s="12"/>
      <c r="B165" s="12"/>
      <c r="C165" s="12"/>
      <c r="D165" s="74"/>
      <c r="E165" s="74"/>
      <c r="F165" s="74"/>
      <c r="G165" s="74"/>
      <c r="H165" s="74"/>
      <c r="I165" s="74"/>
      <c r="J165" s="74"/>
      <c r="K165" s="74"/>
      <c r="L165" s="74"/>
      <c r="M165" s="74"/>
      <c r="N165" s="74"/>
      <c r="O165" s="197"/>
      <c r="P165" s="197"/>
      <c r="Q165" s="197"/>
      <c r="R165" s="197"/>
      <c r="S165" s="197"/>
      <c r="T165" s="197"/>
      <c r="U165" s="197"/>
      <c r="V165" s="197"/>
      <c r="W165" s="197"/>
      <c r="X165" s="197"/>
      <c r="Y165" s="197"/>
      <c r="Z165" s="197"/>
      <c r="AA165" s="197"/>
      <c r="AB165" s="197"/>
      <c r="AC165" s="197"/>
      <c r="AD165" s="197"/>
      <c r="AE165" s="197"/>
      <c r="AF165" s="197"/>
      <c r="AG165" s="197"/>
      <c r="AH165" s="197"/>
      <c r="AI165" s="197"/>
      <c r="AJ165" s="197"/>
      <c r="AK165" s="197"/>
      <c r="AL165" s="197"/>
      <c r="AM165" s="197"/>
      <c r="AN165" s="197"/>
      <c r="AO165" s="197"/>
    </row>
    <row r="166" spans="1:41" s="73" customFormat="1" ht="12.75" customHeight="1">
      <c r="A166" s="12"/>
      <c r="B166" s="12"/>
      <c r="C166" s="12"/>
      <c r="D166" s="74"/>
      <c r="E166" s="74"/>
      <c r="F166" s="74"/>
      <c r="G166" s="74"/>
      <c r="H166" s="74"/>
      <c r="I166" s="74"/>
      <c r="J166" s="74"/>
      <c r="K166" s="74"/>
      <c r="L166" s="74"/>
      <c r="M166" s="74"/>
      <c r="N166" s="74"/>
      <c r="O166" s="197"/>
      <c r="P166" s="197"/>
      <c r="Q166" s="197"/>
      <c r="R166" s="197"/>
      <c r="S166" s="197"/>
      <c r="T166" s="197"/>
      <c r="U166" s="197"/>
      <c r="V166" s="197"/>
      <c r="W166" s="197"/>
      <c r="X166" s="197"/>
      <c r="Y166" s="197"/>
      <c r="Z166" s="197"/>
      <c r="AA166" s="197"/>
      <c r="AB166" s="197"/>
      <c r="AC166" s="197"/>
      <c r="AD166" s="197"/>
      <c r="AE166" s="197"/>
      <c r="AF166" s="197"/>
      <c r="AG166" s="197"/>
      <c r="AH166" s="197"/>
      <c r="AI166" s="197"/>
      <c r="AJ166" s="197"/>
      <c r="AK166" s="197"/>
      <c r="AL166" s="197"/>
      <c r="AM166" s="197"/>
      <c r="AN166" s="197"/>
      <c r="AO166" s="197"/>
    </row>
    <row r="167" spans="1:41" s="73" customFormat="1" ht="12.75" customHeight="1">
      <c r="A167" s="12"/>
      <c r="B167" s="12"/>
      <c r="C167" s="12"/>
      <c r="D167" s="74"/>
      <c r="E167" s="74"/>
      <c r="F167" s="74"/>
      <c r="G167" s="74"/>
      <c r="H167" s="74"/>
      <c r="I167" s="74"/>
      <c r="J167" s="74"/>
      <c r="K167" s="74"/>
      <c r="L167" s="74"/>
      <c r="M167" s="74"/>
      <c r="N167" s="74"/>
      <c r="O167" s="197"/>
      <c r="P167" s="197"/>
      <c r="Q167" s="197"/>
      <c r="R167" s="197"/>
      <c r="S167" s="197"/>
      <c r="T167" s="197"/>
      <c r="U167" s="197"/>
      <c r="V167" s="197"/>
      <c r="W167" s="197"/>
      <c r="X167" s="197"/>
      <c r="Y167" s="197"/>
      <c r="Z167" s="197"/>
      <c r="AA167" s="197"/>
      <c r="AB167" s="197"/>
      <c r="AC167" s="197"/>
      <c r="AD167" s="197"/>
      <c r="AE167" s="197"/>
      <c r="AF167" s="197"/>
      <c r="AG167" s="197"/>
      <c r="AH167" s="197"/>
      <c r="AI167" s="197"/>
      <c r="AJ167" s="197"/>
      <c r="AK167" s="197"/>
      <c r="AL167" s="197"/>
      <c r="AM167" s="197"/>
      <c r="AN167" s="197"/>
      <c r="AO167" s="197"/>
    </row>
    <row r="168" spans="1:41" s="73" customFormat="1" ht="12.75" customHeight="1">
      <c r="A168" s="12"/>
      <c r="B168" s="12"/>
      <c r="C168" s="12"/>
      <c r="D168" s="74"/>
      <c r="E168" s="74"/>
      <c r="F168" s="74"/>
      <c r="G168" s="74"/>
      <c r="H168" s="74"/>
      <c r="I168" s="74"/>
      <c r="J168" s="74"/>
      <c r="K168" s="74"/>
      <c r="L168" s="74"/>
      <c r="M168" s="74"/>
      <c r="N168" s="74"/>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c r="AK168" s="197"/>
      <c r="AL168" s="197"/>
      <c r="AM168" s="197"/>
      <c r="AN168" s="197"/>
      <c r="AO168" s="197"/>
    </row>
    <row r="169" spans="1:41" s="73" customFormat="1" ht="12.75" customHeight="1">
      <c r="A169" s="12"/>
      <c r="B169" s="12"/>
      <c r="C169" s="12"/>
      <c r="D169" s="74"/>
      <c r="E169" s="74"/>
      <c r="F169" s="74"/>
      <c r="G169" s="74"/>
      <c r="H169" s="74"/>
      <c r="I169" s="74"/>
      <c r="J169" s="74"/>
      <c r="K169" s="74"/>
      <c r="L169" s="74"/>
      <c r="M169" s="74"/>
      <c r="N169" s="74"/>
      <c r="O169" s="197"/>
      <c r="P169" s="197"/>
      <c r="Q169" s="197"/>
      <c r="R169" s="197"/>
      <c r="S169" s="197"/>
      <c r="T169" s="197"/>
      <c r="U169" s="197"/>
      <c r="V169" s="197"/>
      <c r="W169" s="197"/>
      <c r="X169" s="197"/>
      <c r="Y169" s="197"/>
      <c r="Z169" s="197"/>
      <c r="AA169" s="197"/>
      <c r="AB169" s="197"/>
      <c r="AC169" s="197"/>
      <c r="AD169" s="197"/>
      <c r="AE169" s="197"/>
      <c r="AF169" s="197"/>
      <c r="AG169" s="197"/>
      <c r="AH169" s="197"/>
      <c r="AI169" s="197"/>
      <c r="AJ169" s="197"/>
      <c r="AK169" s="197"/>
      <c r="AL169" s="197"/>
      <c r="AM169" s="197"/>
      <c r="AN169" s="197"/>
      <c r="AO169" s="197"/>
    </row>
    <row r="170" spans="1:41" s="73" customFormat="1" ht="12.75" customHeight="1">
      <c r="A170" s="12"/>
      <c r="B170" s="12"/>
      <c r="C170" s="12"/>
      <c r="D170" s="74"/>
      <c r="E170" s="74"/>
      <c r="F170" s="74"/>
      <c r="G170" s="74"/>
      <c r="H170" s="74"/>
      <c r="I170" s="74"/>
      <c r="J170" s="74"/>
      <c r="K170" s="74"/>
      <c r="L170" s="74"/>
      <c r="M170" s="74"/>
      <c r="N170" s="74"/>
      <c r="O170" s="197"/>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c r="AK170" s="197"/>
      <c r="AL170" s="197"/>
      <c r="AM170" s="197"/>
      <c r="AN170" s="197"/>
      <c r="AO170" s="197"/>
    </row>
    <row r="171" spans="1:41" s="73" customFormat="1" ht="12.75" customHeight="1">
      <c r="A171" s="12"/>
      <c r="B171" s="12"/>
      <c r="C171" s="12"/>
      <c r="D171" s="74"/>
      <c r="E171" s="74"/>
      <c r="F171" s="74"/>
      <c r="G171" s="74"/>
      <c r="H171" s="74"/>
      <c r="I171" s="74"/>
      <c r="J171" s="74"/>
      <c r="K171" s="74"/>
      <c r="L171" s="74"/>
      <c r="M171" s="74"/>
      <c r="N171" s="74"/>
      <c r="O171" s="197"/>
      <c r="P171" s="197"/>
      <c r="Q171" s="197"/>
      <c r="R171" s="197"/>
      <c r="S171" s="197"/>
      <c r="T171" s="197"/>
      <c r="U171" s="197"/>
      <c r="V171" s="197"/>
      <c r="W171" s="197"/>
      <c r="X171" s="197"/>
      <c r="Y171" s="197"/>
      <c r="Z171" s="197"/>
      <c r="AA171" s="197"/>
      <c r="AB171" s="197"/>
      <c r="AC171" s="197"/>
      <c r="AD171" s="197"/>
      <c r="AE171" s="197"/>
      <c r="AF171" s="197"/>
      <c r="AG171" s="197"/>
      <c r="AH171" s="197"/>
      <c r="AI171" s="197"/>
      <c r="AJ171" s="197"/>
      <c r="AK171" s="197"/>
      <c r="AL171" s="197"/>
      <c r="AM171" s="197"/>
      <c r="AN171" s="197"/>
      <c r="AO171" s="197"/>
    </row>
    <row r="172" spans="1:41" s="73" customFormat="1" ht="12.75" customHeight="1">
      <c r="A172" s="12"/>
      <c r="B172" s="12"/>
      <c r="C172" s="12"/>
      <c r="D172" s="74"/>
      <c r="E172" s="74"/>
      <c r="F172" s="74"/>
      <c r="G172" s="74"/>
      <c r="H172" s="74"/>
      <c r="I172" s="74"/>
      <c r="J172" s="74"/>
      <c r="K172" s="74"/>
      <c r="L172" s="74"/>
      <c r="M172" s="74"/>
      <c r="N172" s="74"/>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c r="AK172" s="197"/>
      <c r="AL172" s="197"/>
      <c r="AM172" s="197"/>
      <c r="AN172" s="197"/>
      <c r="AO172" s="197"/>
    </row>
    <row r="173" spans="1:41" ht="12.75" customHeight="1">
      <c r="A173" s="12"/>
      <c r="B173" s="12"/>
      <c r="C173" s="12"/>
      <c r="D173" s="14"/>
      <c r="E173" s="14"/>
      <c r="F173" s="14"/>
      <c r="G173" s="14"/>
      <c r="H173" s="14"/>
      <c r="I173" s="14"/>
      <c r="J173" s="14"/>
      <c r="K173" s="14"/>
      <c r="L173" s="14"/>
      <c r="M173" s="14"/>
      <c r="N173" s="14"/>
      <c r="O173" s="197"/>
      <c r="P173" s="197"/>
      <c r="Q173" s="197"/>
      <c r="R173" s="197"/>
      <c r="S173" s="197"/>
      <c r="T173" s="197"/>
      <c r="U173" s="197"/>
      <c r="V173" s="197"/>
      <c r="W173" s="197"/>
      <c r="X173" s="197"/>
      <c r="Y173" s="197"/>
      <c r="Z173" s="197"/>
      <c r="AA173" s="197"/>
      <c r="AB173" s="197"/>
      <c r="AC173" s="197"/>
      <c r="AD173" s="197"/>
      <c r="AE173" s="197"/>
      <c r="AF173" s="197"/>
      <c r="AG173" s="197"/>
      <c r="AH173" s="197"/>
      <c r="AI173" s="197"/>
      <c r="AJ173" s="197"/>
      <c r="AK173" s="197"/>
      <c r="AL173" s="197"/>
      <c r="AM173" s="197"/>
      <c r="AN173" s="197"/>
      <c r="AO173" s="197"/>
    </row>
    <row r="174" spans="1:41" ht="12.75" customHeight="1">
      <c r="A174" s="12"/>
      <c r="B174" s="12"/>
      <c r="C174" s="12"/>
      <c r="D174" s="14"/>
      <c r="E174" s="14"/>
      <c r="F174" s="14"/>
      <c r="G174" s="14"/>
      <c r="H174" s="14"/>
      <c r="I174" s="14"/>
      <c r="J174" s="14"/>
      <c r="K174" s="14"/>
      <c r="L174" s="14"/>
      <c r="M174" s="14"/>
      <c r="N174" s="14"/>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row>
    <row r="175" spans="15:41" ht="12.75" customHeight="1">
      <c r="O175" s="197"/>
      <c r="P175" s="197"/>
      <c r="Q175" s="197"/>
      <c r="R175" s="197"/>
      <c r="S175" s="197"/>
      <c r="T175" s="197"/>
      <c r="U175" s="197"/>
      <c r="V175" s="197"/>
      <c r="W175" s="197"/>
      <c r="X175" s="197"/>
      <c r="Y175" s="197"/>
      <c r="Z175" s="197"/>
      <c r="AA175" s="197"/>
      <c r="AB175" s="197"/>
      <c r="AC175" s="197"/>
      <c r="AD175" s="197"/>
      <c r="AE175" s="197"/>
      <c r="AF175" s="197"/>
      <c r="AG175" s="197"/>
      <c r="AH175" s="197"/>
      <c r="AI175" s="197"/>
      <c r="AJ175" s="197"/>
      <c r="AK175" s="197"/>
      <c r="AL175" s="197"/>
      <c r="AM175" s="197"/>
      <c r="AN175" s="197"/>
      <c r="AO175" s="197"/>
    </row>
    <row r="176" spans="15:41" ht="2.25" customHeight="1">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row>
    <row r="177" spans="1:41" ht="12.75" customHeight="1">
      <c r="A177" s="12"/>
      <c r="B177" s="12"/>
      <c r="C177" s="12"/>
      <c r="D177" s="260" t="s">
        <v>151</v>
      </c>
      <c r="E177" s="260"/>
      <c r="F177" s="260"/>
      <c r="G177" s="260"/>
      <c r="H177" s="260"/>
      <c r="I177" s="260"/>
      <c r="J177" s="260"/>
      <c r="K177" s="260"/>
      <c r="L177" s="260"/>
      <c r="M177" s="260"/>
      <c r="N177" s="260"/>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7"/>
      <c r="AN177" s="197"/>
      <c r="AO177" s="197"/>
    </row>
    <row r="178" spans="1:41" ht="12.75" customHeight="1">
      <c r="A178" s="12"/>
      <c r="B178" s="12"/>
      <c r="C178" s="12"/>
      <c r="D178" s="260"/>
      <c r="E178" s="260"/>
      <c r="F178" s="260"/>
      <c r="G178" s="260"/>
      <c r="H178" s="260"/>
      <c r="I178" s="260"/>
      <c r="J178" s="260"/>
      <c r="K178" s="260"/>
      <c r="L178" s="260"/>
      <c r="M178" s="260"/>
      <c r="N178" s="260"/>
      <c r="O178" s="197"/>
      <c r="P178" s="197"/>
      <c r="Q178" s="197"/>
      <c r="R178" s="197"/>
      <c r="S178" s="197"/>
      <c r="T178" s="197"/>
      <c r="U178" s="197"/>
      <c r="V178" s="197"/>
      <c r="W178" s="197"/>
      <c r="X178" s="197"/>
      <c r="Y178" s="197"/>
      <c r="Z178" s="197"/>
      <c r="AA178" s="197"/>
      <c r="AB178" s="197"/>
      <c r="AC178" s="197"/>
      <c r="AD178" s="197"/>
      <c r="AE178" s="197"/>
      <c r="AF178" s="197"/>
      <c r="AG178" s="197"/>
      <c r="AH178" s="197"/>
      <c r="AI178" s="197"/>
      <c r="AJ178" s="197"/>
      <c r="AK178" s="197"/>
      <c r="AL178" s="197"/>
      <c r="AM178" s="197"/>
      <c r="AN178" s="197"/>
      <c r="AO178" s="197"/>
    </row>
    <row r="179" spans="1:41" ht="12.75" customHeight="1">
      <c r="A179" s="12"/>
      <c r="B179" s="12"/>
      <c r="C179" s="12"/>
      <c r="D179" s="13"/>
      <c r="E179" s="13"/>
      <c r="F179" s="13"/>
      <c r="G179" s="13"/>
      <c r="H179" s="13"/>
      <c r="I179" s="13"/>
      <c r="J179" s="13"/>
      <c r="K179" s="13"/>
      <c r="L179" s="13"/>
      <c r="M179" s="13"/>
      <c r="N179" s="13"/>
      <c r="O179" s="197"/>
      <c r="P179" s="197"/>
      <c r="Q179" s="197"/>
      <c r="R179" s="197"/>
      <c r="S179" s="197"/>
      <c r="T179" s="197"/>
      <c r="U179" s="197"/>
      <c r="V179" s="197"/>
      <c r="W179" s="197"/>
      <c r="X179" s="197"/>
      <c r="Y179" s="197"/>
      <c r="Z179" s="197"/>
      <c r="AA179" s="197"/>
      <c r="AB179" s="197"/>
      <c r="AC179" s="197"/>
      <c r="AD179" s="197"/>
      <c r="AE179" s="197"/>
      <c r="AF179" s="197"/>
      <c r="AG179" s="197"/>
      <c r="AH179" s="197"/>
      <c r="AI179" s="197"/>
      <c r="AJ179" s="197"/>
      <c r="AK179" s="197"/>
      <c r="AL179" s="197"/>
      <c r="AM179" s="197"/>
      <c r="AN179" s="197"/>
      <c r="AO179" s="197"/>
    </row>
    <row r="180" spans="1:41" s="73" customFormat="1" ht="12.75" customHeight="1">
      <c r="A180" s="12"/>
      <c r="B180" s="12"/>
      <c r="C180" s="12"/>
      <c r="D180" s="71"/>
      <c r="E180" s="71"/>
      <c r="F180" s="71"/>
      <c r="G180" s="71"/>
      <c r="H180" s="71"/>
      <c r="I180" s="71"/>
      <c r="J180" s="71"/>
      <c r="K180" s="71"/>
      <c r="L180" s="71"/>
      <c r="M180" s="71"/>
      <c r="N180" s="71"/>
      <c r="O180" s="197"/>
      <c r="P180" s="197"/>
      <c r="Q180" s="197"/>
      <c r="R180" s="197"/>
      <c r="S180" s="197"/>
      <c r="T180" s="197"/>
      <c r="U180" s="197"/>
      <c r="V180" s="197"/>
      <c r="W180" s="197"/>
      <c r="X180" s="197"/>
      <c r="Y180" s="197"/>
      <c r="Z180" s="197"/>
      <c r="AA180" s="197"/>
      <c r="AB180" s="197"/>
      <c r="AC180" s="197"/>
      <c r="AD180" s="197"/>
      <c r="AE180" s="197"/>
      <c r="AF180" s="197"/>
      <c r="AG180" s="197"/>
      <c r="AH180" s="197"/>
      <c r="AI180" s="197"/>
      <c r="AJ180" s="197"/>
      <c r="AK180" s="197"/>
      <c r="AL180" s="197"/>
      <c r="AM180" s="197"/>
      <c r="AN180" s="197"/>
      <c r="AO180" s="197"/>
    </row>
    <row r="181" spans="1:41" s="73" customFormat="1" ht="12.75" customHeight="1">
      <c r="A181" s="12"/>
      <c r="B181" s="12"/>
      <c r="C181" s="12"/>
      <c r="D181" s="71"/>
      <c r="E181" s="71"/>
      <c r="F181" s="71"/>
      <c r="G181" s="71"/>
      <c r="H181" s="71"/>
      <c r="I181" s="71"/>
      <c r="J181" s="71"/>
      <c r="K181" s="71"/>
      <c r="L181" s="71"/>
      <c r="M181" s="71"/>
      <c r="N181" s="71"/>
      <c r="O181" s="197"/>
      <c r="P181" s="197"/>
      <c r="Q181" s="197"/>
      <c r="R181" s="197"/>
      <c r="S181" s="197"/>
      <c r="T181" s="197"/>
      <c r="U181" s="197"/>
      <c r="V181" s="197"/>
      <c r="W181" s="197"/>
      <c r="X181" s="197"/>
      <c r="Y181" s="197"/>
      <c r="Z181" s="197"/>
      <c r="AA181" s="197"/>
      <c r="AB181" s="197"/>
      <c r="AC181" s="197"/>
      <c r="AD181" s="197"/>
      <c r="AE181" s="197"/>
      <c r="AF181" s="197"/>
      <c r="AG181" s="197"/>
      <c r="AH181" s="197"/>
      <c r="AI181" s="197"/>
      <c r="AJ181" s="197"/>
      <c r="AK181" s="197"/>
      <c r="AL181" s="197"/>
      <c r="AM181" s="197"/>
      <c r="AN181" s="197"/>
      <c r="AO181" s="197"/>
    </row>
    <row r="182" spans="1:41" s="73" customFormat="1" ht="12.75" customHeight="1">
      <c r="A182" s="12"/>
      <c r="B182" s="12"/>
      <c r="C182" s="12"/>
      <c r="D182" s="71"/>
      <c r="E182" s="71"/>
      <c r="F182" s="71"/>
      <c r="G182" s="71"/>
      <c r="H182" s="71"/>
      <c r="I182" s="71"/>
      <c r="J182" s="71"/>
      <c r="K182" s="71"/>
      <c r="L182" s="71"/>
      <c r="M182" s="71"/>
      <c r="N182" s="71"/>
      <c r="O182" s="197"/>
      <c r="P182" s="197"/>
      <c r="Q182" s="197"/>
      <c r="R182" s="197"/>
      <c r="S182" s="197"/>
      <c r="T182" s="197"/>
      <c r="U182" s="197"/>
      <c r="V182" s="197"/>
      <c r="W182" s="197"/>
      <c r="X182" s="197"/>
      <c r="Y182" s="197"/>
      <c r="Z182" s="197"/>
      <c r="AA182" s="197"/>
      <c r="AB182" s="197"/>
      <c r="AC182" s="197"/>
      <c r="AD182" s="197"/>
      <c r="AE182" s="197"/>
      <c r="AF182" s="197"/>
      <c r="AG182" s="197"/>
      <c r="AH182" s="197"/>
      <c r="AI182" s="197"/>
      <c r="AJ182" s="197"/>
      <c r="AK182" s="197"/>
      <c r="AL182" s="197"/>
      <c r="AM182" s="197"/>
      <c r="AN182" s="197"/>
      <c r="AO182" s="197"/>
    </row>
    <row r="183" spans="1:41" s="73" customFormat="1" ht="12.75" customHeight="1">
      <c r="A183" s="12"/>
      <c r="B183" s="12"/>
      <c r="C183" s="12"/>
      <c r="D183" s="71"/>
      <c r="E183" s="71"/>
      <c r="F183" s="71"/>
      <c r="G183" s="71"/>
      <c r="H183" s="71"/>
      <c r="I183" s="71"/>
      <c r="J183" s="71"/>
      <c r="K183" s="71"/>
      <c r="L183" s="71"/>
      <c r="M183" s="71"/>
      <c r="N183" s="71"/>
      <c r="O183" s="197"/>
      <c r="P183" s="197"/>
      <c r="Q183" s="197"/>
      <c r="R183" s="197"/>
      <c r="S183" s="197"/>
      <c r="T183" s="197"/>
      <c r="U183" s="197"/>
      <c r="V183" s="197"/>
      <c r="W183" s="197"/>
      <c r="X183" s="197"/>
      <c r="Y183" s="197"/>
      <c r="Z183" s="197"/>
      <c r="AA183" s="197"/>
      <c r="AB183" s="197"/>
      <c r="AC183" s="197"/>
      <c r="AD183" s="197"/>
      <c r="AE183" s="197"/>
      <c r="AF183" s="197"/>
      <c r="AG183" s="197"/>
      <c r="AH183" s="197"/>
      <c r="AI183" s="197"/>
      <c r="AJ183" s="197"/>
      <c r="AK183" s="197"/>
      <c r="AL183" s="197"/>
      <c r="AM183" s="197"/>
      <c r="AN183" s="197"/>
      <c r="AO183" s="197"/>
    </row>
    <row r="184" spans="1:41" s="73" customFormat="1" ht="12.75" customHeight="1">
      <c r="A184" s="12"/>
      <c r="B184" s="12"/>
      <c r="C184" s="12"/>
      <c r="D184" s="71"/>
      <c r="E184" s="71"/>
      <c r="F184" s="71"/>
      <c r="G184" s="71"/>
      <c r="H184" s="71"/>
      <c r="I184" s="71"/>
      <c r="J184" s="71"/>
      <c r="K184" s="71"/>
      <c r="L184" s="71"/>
      <c r="M184" s="71"/>
      <c r="N184" s="71"/>
      <c r="O184" s="197"/>
      <c r="P184" s="197"/>
      <c r="Q184" s="197"/>
      <c r="R184" s="197"/>
      <c r="S184" s="197"/>
      <c r="T184" s="197"/>
      <c r="U184" s="197"/>
      <c r="V184" s="197"/>
      <c r="W184" s="197"/>
      <c r="X184" s="197"/>
      <c r="Y184" s="197"/>
      <c r="Z184" s="197"/>
      <c r="AA184" s="197"/>
      <c r="AB184" s="197"/>
      <c r="AC184" s="197"/>
      <c r="AD184" s="197"/>
      <c r="AE184" s="197"/>
      <c r="AF184" s="197"/>
      <c r="AG184" s="197"/>
      <c r="AH184" s="197"/>
      <c r="AI184" s="197"/>
      <c r="AJ184" s="197"/>
      <c r="AK184" s="197"/>
      <c r="AL184" s="197"/>
      <c r="AM184" s="197"/>
      <c r="AN184" s="197"/>
      <c r="AO184" s="197"/>
    </row>
    <row r="185" spans="1:41" ht="12.75" customHeight="1">
      <c r="A185" s="12"/>
      <c r="B185" s="12"/>
      <c r="C185" s="12"/>
      <c r="D185" s="13"/>
      <c r="E185" s="13"/>
      <c r="F185" s="13"/>
      <c r="G185" s="13"/>
      <c r="H185" s="13"/>
      <c r="I185" s="13"/>
      <c r="J185" s="13"/>
      <c r="K185" s="13"/>
      <c r="L185" s="13"/>
      <c r="M185" s="13"/>
      <c r="N185" s="13"/>
      <c r="O185" s="197"/>
      <c r="P185" s="197"/>
      <c r="Q185" s="197"/>
      <c r="R185" s="197"/>
      <c r="S185" s="197"/>
      <c r="T185" s="197"/>
      <c r="U185" s="197"/>
      <c r="V185" s="197"/>
      <c r="W185" s="197"/>
      <c r="X185" s="197"/>
      <c r="Y185" s="197"/>
      <c r="Z185" s="197"/>
      <c r="AA185" s="197"/>
      <c r="AB185" s="197"/>
      <c r="AC185" s="197"/>
      <c r="AD185" s="197"/>
      <c r="AE185" s="197"/>
      <c r="AF185" s="197"/>
      <c r="AG185" s="197"/>
      <c r="AH185" s="197"/>
      <c r="AI185" s="197"/>
      <c r="AJ185" s="197"/>
      <c r="AK185" s="197"/>
      <c r="AL185" s="197"/>
      <c r="AM185" s="197"/>
      <c r="AN185" s="197"/>
      <c r="AO185" s="197"/>
    </row>
    <row r="186" spans="1:41" ht="12.75" customHeight="1">
      <c r="A186" s="12"/>
      <c r="B186" s="12"/>
      <c r="C186" s="12"/>
      <c r="D186" s="13"/>
      <c r="E186" s="13"/>
      <c r="F186" s="13"/>
      <c r="G186" s="13"/>
      <c r="H186" s="13"/>
      <c r="I186" s="13"/>
      <c r="J186" s="13"/>
      <c r="K186" s="13"/>
      <c r="L186" s="13"/>
      <c r="M186" s="13"/>
      <c r="N186" s="13"/>
      <c r="O186" s="197"/>
      <c r="P186" s="197"/>
      <c r="Q186" s="197"/>
      <c r="R186" s="197"/>
      <c r="S186" s="197"/>
      <c r="T186" s="197"/>
      <c r="U186" s="197"/>
      <c r="V186" s="197"/>
      <c r="W186" s="197"/>
      <c r="X186" s="197"/>
      <c r="Y186" s="197"/>
      <c r="Z186" s="197"/>
      <c r="AA186" s="197"/>
      <c r="AB186" s="197"/>
      <c r="AC186" s="197"/>
      <c r="AD186" s="197"/>
      <c r="AE186" s="197"/>
      <c r="AF186" s="197"/>
      <c r="AG186" s="197"/>
      <c r="AH186" s="197"/>
      <c r="AI186" s="197"/>
      <c r="AJ186" s="197"/>
      <c r="AK186" s="197"/>
      <c r="AL186" s="197"/>
      <c r="AM186" s="197"/>
      <c r="AN186" s="197"/>
      <c r="AO186" s="197"/>
    </row>
    <row r="187" spans="1:41" ht="12.75" customHeight="1">
      <c r="A187" s="12"/>
      <c r="B187" s="12"/>
      <c r="C187" s="12"/>
      <c r="D187" s="13"/>
      <c r="E187" s="13"/>
      <c r="F187" s="13"/>
      <c r="G187" s="13"/>
      <c r="H187" s="13"/>
      <c r="I187" s="13"/>
      <c r="J187" s="13"/>
      <c r="K187" s="13"/>
      <c r="L187" s="13"/>
      <c r="M187" s="13"/>
      <c r="N187" s="13"/>
      <c r="O187" s="197"/>
      <c r="P187" s="197"/>
      <c r="Q187" s="197"/>
      <c r="R187" s="197"/>
      <c r="S187" s="197"/>
      <c r="T187" s="197"/>
      <c r="U187" s="197"/>
      <c r="V187" s="197"/>
      <c r="W187" s="197"/>
      <c r="X187" s="197"/>
      <c r="Y187" s="197"/>
      <c r="Z187" s="197"/>
      <c r="AA187" s="197"/>
      <c r="AB187" s="197"/>
      <c r="AC187" s="197"/>
      <c r="AD187" s="197"/>
      <c r="AE187" s="197"/>
      <c r="AF187" s="197"/>
      <c r="AG187" s="197"/>
      <c r="AH187" s="197"/>
      <c r="AI187" s="197"/>
      <c r="AJ187" s="197"/>
      <c r="AK187" s="197"/>
      <c r="AL187" s="197"/>
      <c r="AM187" s="197"/>
      <c r="AN187" s="197"/>
      <c r="AO187" s="197"/>
    </row>
    <row r="188" spans="1:41" ht="12.75" customHeight="1">
      <c r="A188" s="12"/>
      <c r="B188" s="12"/>
      <c r="C188" s="12"/>
      <c r="D188" s="13"/>
      <c r="E188" s="13"/>
      <c r="F188" s="13"/>
      <c r="G188" s="13"/>
      <c r="H188" s="13"/>
      <c r="I188" s="13"/>
      <c r="J188" s="13"/>
      <c r="K188" s="13"/>
      <c r="L188" s="13"/>
      <c r="M188" s="13"/>
      <c r="N188" s="13"/>
      <c r="O188" s="197"/>
      <c r="P188" s="197"/>
      <c r="Q188" s="197"/>
      <c r="R188" s="197"/>
      <c r="S188" s="197"/>
      <c r="T188" s="197"/>
      <c r="U188" s="197"/>
      <c r="V188" s="197"/>
      <c r="W188" s="197"/>
      <c r="X188" s="197"/>
      <c r="Y188" s="197"/>
      <c r="Z188" s="197"/>
      <c r="AA188" s="197"/>
      <c r="AB188" s="197"/>
      <c r="AC188" s="197"/>
      <c r="AD188" s="197"/>
      <c r="AE188" s="197"/>
      <c r="AF188" s="197"/>
      <c r="AG188" s="197"/>
      <c r="AH188" s="197"/>
      <c r="AI188" s="197"/>
      <c r="AJ188" s="197"/>
      <c r="AK188" s="197"/>
      <c r="AL188" s="197"/>
      <c r="AM188" s="197"/>
      <c r="AN188" s="197"/>
      <c r="AO188" s="197"/>
    </row>
    <row r="189" spans="15:41" ht="12.75" customHeight="1">
      <c r="O189" s="197"/>
      <c r="P189" s="197"/>
      <c r="Q189" s="197"/>
      <c r="R189" s="197"/>
      <c r="S189" s="197"/>
      <c r="T189" s="197"/>
      <c r="U189" s="197"/>
      <c r="V189" s="197"/>
      <c r="W189" s="197"/>
      <c r="X189" s="197"/>
      <c r="Y189" s="197"/>
      <c r="Z189" s="197"/>
      <c r="AA189" s="197"/>
      <c r="AB189" s="197"/>
      <c r="AC189" s="197"/>
      <c r="AD189" s="197"/>
      <c r="AE189" s="197"/>
      <c r="AF189" s="197"/>
      <c r="AG189" s="197"/>
      <c r="AH189" s="197"/>
      <c r="AI189" s="197"/>
      <c r="AJ189" s="197"/>
      <c r="AK189" s="197"/>
      <c r="AL189" s="197"/>
      <c r="AM189" s="197"/>
      <c r="AN189" s="197"/>
      <c r="AO189" s="197"/>
    </row>
    <row r="190" spans="15:41" ht="12.75" customHeight="1">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row>
    <row r="191" spans="15:41" ht="12.75" customHeight="1">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7"/>
      <c r="AJ191" s="197"/>
      <c r="AK191" s="197"/>
      <c r="AL191" s="197"/>
      <c r="AM191" s="197"/>
      <c r="AN191" s="197"/>
      <c r="AO191" s="197"/>
    </row>
    <row r="192" spans="15:41" ht="2.25" customHeight="1">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row>
    <row r="193" spans="1:41" ht="12.75" customHeight="1">
      <c r="A193" s="12"/>
      <c r="B193" s="12"/>
      <c r="C193" s="12"/>
      <c r="D193" s="304" t="s">
        <v>152</v>
      </c>
      <c r="E193" s="304"/>
      <c r="F193" s="304"/>
      <c r="G193" s="304"/>
      <c r="H193" s="304"/>
      <c r="I193" s="304"/>
      <c r="J193" s="304"/>
      <c r="K193" s="304"/>
      <c r="L193" s="304"/>
      <c r="M193" s="304"/>
      <c r="N193" s="304"/>
      <c r="O193" s="197"/>
      <c r="P193" s="197"/>
      <c r="Q193" s="197"/>
      <c r="R193" s="197"/>
      <c r="S193" s="197"/>
      <c r="T193" s="197"/>
      <c r="U193" s="197"/>
      <c r="V193" s="197"/>
      <c r="W193" s="197"/>
      <c r="X193" s="197"/>
      <c r="Y193" s="197"/>
      <c r="Z193" s="197"/>
      <c r="AA193" s="197"/>
      <c r="AB193" s="197"/>
      <c r="AC193" s="197"/>
      <c r="AD193" s="197"/>
      <c r="AE193" s="197"/>
      <c r="AF193" s="197"/>
      <c r="AG193" s="197"/>
      <c r="AH193" s="197"/>
      <c r="AI193" s="197"/>
      <c r="AJ193" s="197"/>
      <c r="AK193" s="197"/>
      <c r="AL193" s="197"/>
      <c r="AM193" s="197"/>
      <c r="AN193" s="197"/>
      <c r="AO193" s="197"/>
    </row>
    <row r="194" spans="1:41" ht="12.75" customHeight="1">
      <c r="A194" s="12"/>
      <c r="B194" s="12"/>
      <c r="C194" s="12"/>
      <c r="D194" s="14"/>
      <c r="E194" s="14"/>
      <c r="F194" s="14"/>
      <c r="G194" s="14"/>
      <c r="H194" s="14"/>
      <c r="I194" s="14"/>
      <c r="J194" s="14"/>
      <c r="K194" s="14"/>
      <c r="L194" s="14"/>
      <c r="M194" s="14"/>
      <c r="N194" s="14"/>
      <c r="O194" s="197"/>
      <c r="P194" s="197"/>
      <c r="Q194" s="197"/>
      <c r="R194" s="197"/>
      <c r="S194" s="197"/>
      <c r="T194" s="197"/>
      <c r="U194" s="197"/>
      <c r="V194" s="197"/>
      <c r="W194" s="197"/>
      <c r="X194" s="197"/>
      <c r="Y194" s="197"/>
      <c r="Z194" s="197"/>
      <c r="AA194" s="197"/>
      <c r="AB194" s="197"/>
      <c r="AC194" s="197"/>
      <c r="AD194" s="197"/>
      <c r="AE194" s="197"/>
      <c r="AF194" s="197"/>
      <c r="AG194" s="197"/>
      <c r="AH194" s="197"/>
      <c r="AI194" s="197"/>
      <c r="AJ194" s="197"/>
      <c r="AK194" s="197"/>
      <c r="AL194" s="197"/>
      <c r="AM194" s="197"/>
      <c r="AN194" s="197"/>
      <c r="AO194" s="197"/>
    </row>
    <row r="195" spans="1:41" s="73" customFormat="1" ht="12.75" customHeight="1">
      <c r="A195" s="12"/>
      <c r="B195" s="12"/>
      <c r="C195" s="12"/>
      <c r="D195" s="74"/>
      <c r="E195" s="74"/>
      <c r="F195" s="74"/>
      <c r="G195" s="74"/>
      <c r="H195" s="74"/>
      <c r="I195" s="74"/>
      <c r="J195" s="74"/>
      <c r="K195" s="74"/>
      <c r="L195" s="74"/>
      <c r="M195" s="74"/>
      <c r="N195" s="74"/>
      <c r="O195" s="197"/>
      <c r="P195" s="197"/>
      <c r="Q195" s="197"/>
      <c r="R195" s="197"/>
      <c r="S195" s="197"/>
      <c r="T195" s="197"/>
      <c r="U195" s="197"/>
      <c r="V195" s="197"/>
      <c r="W195" s="197"/>
      <c r="X195" s="197"/>
      <c r="Y195" s="197"/>
      <c r="Z195" s="197"/>
      <c r="AA195" s="197"/>
      <c r="AB195" s="197"/>
      <c r="AC195" s="197"/>
      <c r="AD195" s="197"/>
      <c r="AE195" s="197"/>
      <c r="AF195" s="197"/>
      <c r="AG195" s="197"/>
      <c r="AH195" s="197"/>
      <c r="AI195" s="197"/>
      <c r="AJ195" s="197"/>
      <c r="AK195" s="197"/>
      <c r="AL195" s="197"/>
      <c r="AM195" s="197"/>
      <c r="AN195" s="197"/>
      <c r="AO195" s="197"/>
    </row>
    <row r="196" spans="1:41" s="73" customFormat="1" ht="12.75" customHeight="1">
      <c r="A196" s="12"/>
      <c r="B196" s="12"/>
      <c r="C196" s="12"/>
      <c r="D196" s="74"/>
      <c r="E196" s="74"/>
      <c r="F196" s="74"/>
      <c r="G196" s="74"/>
      <c r="H196" s="74"/>
      <c r="I196" s="74"/>
      <c r="J196" s="74"/>
      <c r="K196" s="74"/>
      <c r="L196" s="74"/>
      <c r="M196" s="74"/>
      <c r="N196" s="74"/>
      <c r="O196" s="197"/>
      <c r="P196" s="197"/>
      <c r="Q196" s="197"/>
      <c r="R196" s="197"/>
      <c r="S196" s="197"/>
      <c r="T196" s="197"/>
      <c r="U196" s="197"/>
      <c r="V196" s="197"/>
      <c r="W196" s="197"/>
      <c r="X196" s="197"/>
      <c r="Y196" s="197"/>
      <c r="Z196" s="197"/>
      <c r="AA196" s="197"/>
      <c r="AB196" s="197"/>
      <c r="AC196" s="197"/>
      <c r="AD196" s="197"/>
      <c r="AE196" s="197"/>
      <c r="AF196" s="197"/>
      <c r="AG196" s="197"/>
      <c r="AH196" s="197"/>
      <c r="AI196" s="197"/>
      <c r="AJ196" s="197"/>
      <c r="AK196" s="197"/>
      <c r="AL196" s="197"/>
      <c r="AM196" s="197"/>
      <c r="AN196" s="197"/>
      <c r="AO196" s="197"/>
    </row>
    <row r="197" spans="1:41" s="73" customFormat="1" ht="12.75" customHeight="1">
      <c r="A197" s="12"/>
      <c r="B197" s="12"/>
      <c r="C197" s="12"/>
      <c r="D197" s="74"/>
      <c r="E197" s="74"/>
      <c r="F197" s="74"/>
      <c r="G197" s="74"/>
      <c r="H197" s="74"/>
      <c r="I197" s="74"/>
      <c r="J197" s="74"/>
      <c r="K197" s="74"/>
      <c r="L197" s="74"/>
      <c r="M197" s="74"/>
      <c r="N197" s="74"/>
      <c r="O197" s="197"/>
      <c r="P197" s="197"/>
      <c r="Q197" s="197"/>
      <c r="R197" s="197"/>
      <c r="S197" s="197"/>
      <c r="T197" s="197"/>
      <c r="U197" s="197"/>
      <c r="V197" s="197"/>
      <c r="W197" s="197"/>
      <c r="X197" s="197"/>
      <c r="Y197" s="197"/>
      <c r="Z197" s="197"/>
      <c r="AA197" s="197"/>
      <c r="AB197" s="197"/>
      <c r="AC197" s="197"/>
      <c r="AD197" s="197"/>
      <c r="AE197" s="197"/>
      <c r="AF197" s="197"/>
      <c r="AG197" s="197"/>
      <c r="AH197" s="197"/>
      <c r="AI197" s="197"/>
      <c r="AJ197" s="197"/>
      <c r="AK197" s="197"/>
      <c r="AL197" s="197"/>
      <c r="AM197" s="197"/>
      <c r="AN197" s="197"/>
      <c r="AO197" s="197"/>
    </row>
    <row r="198" spans="1:41" s="73" customFormat="1" ht="12.75" customHeight="1">
      <c r="A198" s="12"/>
      <c r="B198" s="12"/>
      <c r="C198" s="12"/>
      <c r="D198" s="74"/>
      <c r="E198" s="74"/>
      <c r="F198" s="74"/>
      <c r="G198" s="74"/>
      <c r="H198" s="74"/>
      <c r="I198" s="74"/>
      <c r="J198" s="74"/>
      <c r="K198" s="74"/>
      <c r="L198" s="74"/>
      <c r="M198" s="74"/>
      <c r="N198" s="74"/>
      <c r="O198" s="197"/>
      <c r="P198" s="197"/>
      <c r="Q198" s="197"/>
      <c r="R198" s="197"/>
      <c r="S198" s="197"/>
      <c r="T198" s="197"/>
      <c r="U198" s="197"/>
      <c r="V198" s="197"/>
      <c r="W198" s="197"/>
      <c r="X198" s="197"/>
      <c r="Y198" s="197"/>
      <c r="Z198" s="197"/>
      <c r="AA198" s="197"/>
      <c r="AB198" s="197"/>
      <c r="AC198" s="197"/>
      <c r="AD198" s="197"/>
      <c r="AE198" s="197"/>
      <c r="AF198" s="197"/>
      <c r="AG198" s="197"/>
      <c r="AH198" s="197"/>
      <c r="AI198" s="197"/>
      <c r="AJ198" s="197"/>
      <c r="AK198" s="197"/>
      <c r="AL198" s="197"/>
      <c r="AM198" s="197"/>
      <c r="AN198" s="197"/>
      <c r="AO198" s="197"/>
    </row>
    <row r="199" spans="1:41" s="73" customFormat="1" ht="12.75" customHeight="1">
      <c r="A199" s="12"/>
      <c r="B199" s="12"/>
      <c r="C199" s="12"/>
      <c r="D199" s="74"/>
      <c r="E199" s="74"/>
      <c r="F199" s="74"/>
      <c r="G199" s="74"/>
      <c r="H199" s="74"/>
      <c r="I199" s="74"/>
      <c r="J199" s="74"/>
      <c r="K199" s="74"/>
      <c r="L199" s="74"/>
      <c r="M199" s="74"/>
      <c r="N199" s="74"/>
      <c r="O199" s="197"/>
      <c r="P199" s="197"/>
      <c r="Q199" s="197"/>
      <c r="R199" s="197"/>
      <c r="S199" s="197"/>
      <c r="T199" s="197"/>
      <c r="U199" s="197"/>
      <c r="V199" s="197"/>
      <c r="W199" s="197"/>
      <c r="X199" s="197"/>
      <c r="Y199" s="197"/>
      <c r="Z199" s="197"/>
      <c r="AA199" s="197"/>
      <c r="AB199" s="197"/>
      <c r="AC199" s="197"/>
      <c r="AD199" s="197"/>
      <c r="AE199" s="197"/>
      <c r="AF199" s="197"/>
      <c r="AG199" s="197"/>
      <c r="AH199" s="197"/>
      <c r="AI199" s="197"/>
      <c r="AJ199" s="197"/>
      <c r="AK199" s="197"/>
      <c r="AL199" s="197"/>
      <c r="AM199" s="197"/>
      <c r="AN199" s="197"/>
      <c r="AO199" s="197"/>
    </row>
    <row r="200" spans="1:41" ht="12.75" customHeight="1">
      <c r="A200" s="12"/>
      <c r="B200" s="12"/>
      <c r="C200" s="12"/>
      <c r="D200" s="14"/>
      <c r="E200" s="14"/>
      <c r="F200" s="14"/>
      <c r="G200" s="14"/>
      <c r="H200" s="14"/>
      <c r="I200" s="14"/>
      <c r="J200" s="14"/>
      <c r="K200" s="14"/>
      <c r="L200" s="14"/>
      <c r="M200" s="14"/>
      <c r="N200" s="14"/>
      <c r="O200" s="197"/>
      <c r="P200" s="197"/>
      <c r="Q200" s="197"/>
      <c r="R200" s="197"/>
      <c r="S200" s="197"/>
      <c r="T200" s="197"/>
      <c r="U200" s="197"/>
      <c r="V200" s="197"/>
      <c r="W200" s="197"/>
      <c r="X200" s="197"/>
      <c r="Y200" s="197"/>
      <c r="Z200" s="197"/>
      <c r="AA200" s="197"/>
      <c r="AB200" s="197"/>
      <c r="AC200" s="197"/>
      <c r="AD200" s="197"/>
      <c r="AE200" s="197"/>
      <c r="AF200" s="197"/>
      <c r="AG200" s="197"/>
      <c r="AH200" s="197"/>
      <c r="AI200" s="197"/>
      <c r="AJ200" s="197"/>
      <c r="AK200" s="197"/>
      <c r="AL200" s="197"/>
      <c r="AM200" s="197"/>
      <c r="AN200" s="197"/>
      <c r="AO200" s="197"/>
    </row>
    <row r="201" spans="1:41" ht="12.75" customHeight="1">
      <c r="A201" s="12"/>
      <c r="B201" s="12"/>
      <c r="C201" s="12"/>
      <c r="D201" s="14"/>
      <c r="E201" s="14"/>
      <c r="F201" s="14"/>
      <c r="G201" s="14"/>
      <c r="H201" s="14"/>
      <c r="I201" s="14"/>
      <c r="J201" s="14"/>
      <c r="K201" s="14"/>
      <c r="L201" s="14"/>
      <c r="M201" s="14"/>
      <c r="N201" s="14"/>
      <c r="O201" s="197"/>
      <c r="P201" s="197"/>
      <c r="Q201" s="197"/>
      <c r="R201" s="197"/>
      <c r="S201" s="197"/>
      <c r="T201" s="197"/>
      <c r="U201" s="197"/>
      <c r="V201" s="197"/>
      <c r="W201" s="197"/>
      <c r="X201" s="197"/>
      <c r="Y201" s="197"/>
      <c r="Z201" s="197"/>
      <c r="AA201" s="197"/>
      <c r="AB201" s="197"/>
      <c r="AC201" s="197"/>
      <c r="AD201" s="197"/>
      <c r="AE201" s="197"/>
      <c r="AF201" s="197"/>
      <c r="AG201" s="197"/>
      <c r="AH201" s="197"/>
      <c r="AI201" s="197"/>
      <c r="AJ201" s="197"/>
      <c r="AK201" s="197"/>
      <c r="AL201" s="197"/>
      <c r="AM201" s="197"/>
      <c r="AN201" s="197"/>
      <c r="AO201" s="197"/>
    </row>
    <row r="202" spans="1:41" ht="12.75" customHeight="1">
      <c r="A202" s="12"/>
      <c r="B202" s="12"/>
      <c r="C202" s="12"/>
      <c r="D202" s="14"/>
      <c r="E202" s="14"/>
      <c r="F202" s="14"/>
      <c r="G202" s="14"/>
      <c r="H202" s="14"/>
      <c r="I202" s="14"/>
      <c r="J202" s="14"/>
      <c r="K202" s="14"/>
      <c r="L202" s="14"/>
      <c r="M202" s="14"/>
      <c r="N202" s="14"/>
      <c r="O202" s="197"/>
      <c r="P202" s="197"/>
      <c r="Q202" s="197"/>
      <c r="R202" s="197"/>
      <c r="S202" s="197"/>
      <c r="T202" s="197"/>
      <c r="U202" s="197"/>
      <c r="V202" s="197"/>
      <c r="W202" s="197"/>
      <c r="X202" s="197"/>
      <c r="Y202" s="197"/>
      <c r="Z202" s="197"/>
      <c r="AA202" s="197"/>
      <c r="AB202" s="197"/>
      <c r="AC202" s="197"/>
      <c r="AD202" s="197"/>
      <c r="AE202" s="197"/>
      <c r="AF202" s="197"/>
      <c r="AG202" s="197"/>
      <c r="AH202" s="197"/>
      <c r="AI202" s="197"/>
      <c r="AJ202" s="197"/>
      <c r="AK202" s="197"/>
      <c r="AL202" s="197"/>
      <c r="AM202" s="197"/>
      <c r="AN202" s="197"/>
      <c r="AO202" s="197"/>
    </row>
    <row r="203" spans="1:41" ht="12.75" customHeight="1">
      <c r="A203" s="12"/>
      <c r="B203" s="12"/>
      <c r="C203" s="12"/>
      <c r="D203" s="14"/>
      <c r="E203" s="14"/>
      <c r="F203" s="14"/>
      <c r="G203" s="14"/>
      <c r="H203" s="14"/>
      <c r="I203" s="14"/>
      <c r="J203" s="14"/>
      <c r="K203" s="14"/>
      <c r="L203" s="14"/>
      <c r="M203" s="14"/>
      <c r="N203" s="14"/>
      <c r="O203" s="197"/>
      <c r="P203" s="197"/>
      <c r="Q203" s="197"/>
      <c r="R203" s="197"/>
      <c r="S203" s="197"/>
      <c r="T203" s="197"/>
      <c r="U203" s="197"/>
      <c r="V203" s="197"/>
      <c r="W203" s="197"/>
      <c r="X203" s="197"/>
      <c r="Y203" s="197"/>
      <c r="Z203" s="197"/>
      <c r="AA203" s="197"/>
      <c r="AB203" s="197"/>
      <c r="AC203" s="197"/>
      <c r="AD203" s="197"/>
      <c r="AE203" s="197"/>
      <c r="AF203" s="197"/>
      <c r="AG203" s="197"/>
      <c r="AH203" s="197"/>
      <c r="AI203" s="197"/>
      <c r="AJ203" s="197"/>
      <c r="AK203" s="197"/>
      <c r="AL203" s="197"/>
      <c r="AM203" s="197"/>
      <c r="AN203" s="197"/>
      <c r="AO203" s="197"/>
    </row>
    <row r="204" spans="15:41" ht="12.75" customHeight="1">
      <c r="O204" s="197"/>
      <c r="P204" s="197"/>
      <c r="Q204" s="197"/>
      <c r="R204" s="197"/>
      <c r="S204" s="197"/>
      <c r="T204" s="197"/>
      <c r="U204" s="197"/>
      <c r="V204" s="197"/>
      <c r="W204" s="197"/>
      <c r="X204" s="197"/>
      <c r="Y204" s="197"/>
      <c r="Z204" s="197"/>
      <c r="AA204" s="197"/>
      <c r="AB204" s="197"/>
      <c r="AC204" s="197"/>
      <c r="AD204" s="197"/>
      <c r="AE204" s="197"/>
      <c r="AF204" s="197"/>
      <c r="AG204" s="197"/>
      <c r="AH204" s="197"/>
      <c r="AI204" s="197"/>
      <c r="AJ204" s="197"/>
      <c r="AK204" s="197"/>
      <c r="AL204" s="197"/>
      <c r="AM204" s="197"/>
      <c r="AN204" s="197"/>
      <c r="AO204" s="197"/>
    </row>
    <row r="205" spans="15:41" ht="12.75" customHeight="1">
      <c r="O205" s="197"/>
      <c r="P205" s="197"/>
      <c r="Q205" s="197"/>
      <c r="R205" s="197"/>
      <c r="S205" s="197"/>
      <c r="T205" s="197"/>
      <c r="U205" s="197"/>
      <c r="V205" s="197"/>
      <c r="W205" s="197"/>
      <c r="X205" s="197"/>
      <c r="Y205" s="197"/>
      <c r="Z205" s="197"/>
      <c r="AA205" s="197"/>
      <c r="AB205" s="197"/>
      <c r="AC205" s="197"/>
      <c r="AD205" s="197"/>
      <c r="AE205" s="197"/>
      <c r="AF205" s="197"/>
      <c r="AG205" s="197"/>
      <c r="AH205" s="197"/>
      <c r="AI205" s="197"/>
      <c r="AJ205" s="197"/>
      <c r="AK205" s="197"/>
      <c r="AL205" s="197"/>
      <c r="AM205" s="197"/>
      <c r="AN205" s="197"/>
      <c r="AO205" s="197"/>
    </row>
    <row r="206" spans="15:41" ht="12.75" customHeight="1">
      <c r="O206" s="197"/>
      <c r="P206" s="197"/>
      <c r="Q206" s="197"/>
      <c r="R206" s="197"/>
      <c r="S206" s="197"/>
      <c r="T206" s="197"/>
      <c r="U206" s="197"/>
      <c r="V206" s="197"/>
      <c r="W206" s="197"/>
      <c r="X206" s="197"/>
      <c r="Y206" s="197"/>
      <c r="Z206" s="197"/>
      <c r="AA206" s="197"/>
      <c r="AB206" s="197"/>
      <c r="AC206" s="197"/>
      <c r="AD206" s="197"/>
      <c r="AE206" s="197"/>
      <c r="AF206" s="197"/>
      <c r="AG206" s="197"/>
      <c r="AH206" s="197"/>
      <c r="AI206" s="197"/>
      <c r="AJ206" s="197"/>
      <c r="AK206" s="197"/>
      <c r="AL206" s="197"/>
      <c r="AM206" s="197"/>
      <c r="AN206" s="197"/>
      <c r="AO206" s="197"/>
    </row>
    <row r="207" spans="15:41" ht="12.75" customHeight="1">
      <c r="O207" s="197"/>
      <c r="P207" s="197"/>
      <c r="Q207" s="197"/>
      <c r="R207" s="197"/>
      <c r="S207" s="197"/>
      <c r="T207" s="197"/>
      <c r="U207" s="197"/>
      <c r="V207" s="197"/>
      <c r="W207" s="197"/>
      <c r="X207" s="197"/>
      <c r="Y207" s="197"/>
      <c r="Z207" s="197"/>
      <c r="AA207" s="197"/>
      <c r="AB207" s="197"/>
      <c r="AC207" s="197"/>
      <c r="AD207" s="197"/>
      <c r="AE207" s="197"/>
      <c r="AF207" s="197"/>
      <c r="AG207" s="197"/>
      <c r="AH207" s="197"/>
      <c r="AI207" s="197"/>
      <c r="AJ207" s="197"/>
      <c r="AK207" s="197"/>
      <c r="AL207" s="197"/>
      <c r="AM207" s="197"/>
      <c r="AN207" s="197"/>
      <c r="AO207" s="197"/>
    </row>
    <row r="208" spans="15:41" ht="2.25" customHeight="1">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8"/>
      <c r="AN208" s="128"/>
      <c r="AO208" s="128"/>
    </row>
    <row r="209" spans="1:41" ht="12.75" customHeight="1">
      <c r="A209" s="12"/>
      <c r="B209" s="12"/>
      <c r="C209" s="12"/>
      <c r="D209" s="304" t="s">
        <v>153</v>
      </c>
      <c r="E209" s="304"/>
      <c r="F209" s="304"/>
      <c r="G209" s="304"/>
      <c r="H209" s="304"/>
      <c r="I209" s="304"/>
      <c r="J209" s="304"/>
      <c r="K209" s="304"/>
      <c r="L209" s="304"/>
      <c r="M209" s="304"/>
      <c r="N209" s="304"/>
      <c r="O209" s="197"/>
      <c r="P209" s="197"/>
      <c r="Q209" s="197"/>
      <c r="R209" s="197"/>
      <c r="S209" s="197"/>
      <c r="T209" s="197"/>
      <c r="U209" s="197"/>
      <c r="V209" s="197"/>
      <c r="W209" s="197"/>
      <c r="X209" s="197"/>
      <c r="Y209" s="197"/>
      <c r="Z209" s="197"/>
      <c r="AA209" s="197"/>
      <c r="AB209" s="197"/>
      <c r="AC209" s="197"/>
      <c r="AD209" s="197"/>
      <c r="AE209" s="197"/>
      <c r="AF209" s="197"/>
      <c r="AG209" s="197"/>
      <c r="AH209" s="197"/>
      <c r="AI209" s="197"/>
      <c r="AJ209" s="197"/>
      <c r="AK209" s="197"/>
      <c r="AL209" s="197"/>
      <c r="AM209" s="197"/>
      <c r="AN209" s="197"/>
      <c r="AO209" s="197"/>
    </row>
    <row r="210" spans="1:41" ht="12.75" customHeight="1">
      <c r="A210" s="12"/>
      <c r="B210" s="12"/>
      <c r="C210" s="12"/>
      <c r="D210" s="14"/>
      <c r="E210" s="14"/>
      <c r="F210" s="14"/>
      <c r="G210" s="14"/>
      <c r="H210" s="14"/>
      <c r="I210" s="14"/>
      <c r="J210" s="14"/>
      <c r="K210" s="14"/>
      <c r="L210" s="14"/>
      <c r="M210" s="14"/>
      <c r="N210" s="14"/>
      <c r="O210" s="197"/>
      <c r="P210" s="197"/>
      <c r="Q210" s="197"/>
      <c r="R210" s="197"/>
      <c r="S210" s="197"/>
      <c r="T210" s="197"/>
      <c r="U210" s="197"/>
      <c r="V210" s="197"/>
      <c r="W210" s="197"/>
      <c r="X210" s="197"/>
      <c r="Y210" s="197"/>
      <c r="Z210" s="197"/>
      <c r="AA210" s="197"/>
      <c r="AB210" s="197"/>
      <c r="AC210" s="197"/>
      <c r="AD210" s="197"/>
      <c r="AE210" s="197"/>
      <c r="AF210" s="197"/>
      <c r="AG210" s="197"/>
      <c r="AH210" s="197"/>
      <c r="AI210" s="197"/>
      <c r="AJ210" s="197"/>
      <c r="AK210" s="197"/>
      <c r="AL210" s="197"/>
      <c r="AM210" s="197"/>
      <c r="AN210" s="197"/>
      <c r="AO210" s="197"/>
    </row>
    <row r="211" spans="1:41" ht="12.75" customHeight="1">
      <c r="A211" s="12"/>
      <c r="B211" s="12"/>
      <c r="C211" s="12"/>
      <c r="D211" s="14"/>
      <c r="E211" s="14"/>
      <c r="F211" s="14"/>
      <c r="G211" s="14"/>
      <c r="H211" s="14"/>
      <c r="I211" s="14"/>
      <c r="J211" s="14"/>
      <c r="K211" s="14"/>
      <c r="L211" s="14"/>
      <c r="M211" s="14"/>
      <c r="N211" s="14"/>
      <c r="O211" s="197"/>
      <c r="P211" s="197"/>
      <c r="Q211" s="197"/>
      <c r="R211" s="197"/>
      <c r="S211" s="197"/>
      <c r="T211" s="197"/>
      <c r="U211" s="197"/>
      <c r="V211" s="197"/>
      <c r="W211" s="197"/>
      <c r="X211" s="197"/>
      <c r="Y211" s="197"/>
      <c r="Z211" s="197"/>
      <c r="AA211" s="197"/>
      <c r="AB211" s="197"/>
      <c r="AC211" s="197"/>
      <c r="AD211" s="197"/>
      <c r="AE211" s="197"/>
      <c r="AF211" s="197"/>
      <c r="AG211" s="197"/>
      <c r="AH211" s="197"/>
      <c r="AI211" s="197"/>
      <c r="AJ211" s="197"/>
      <c r="AK211" s="197"/>
      <c r="AL211" s="197"/>
      <c r="AM211" s="197"/>
      <c r="AN211" s="197"/>
      <c r="AO211" s="197"/>
    </row>
    <row r="212" spans="1:41" ht="12.75" customHeight="1">
      <c r="A212" s="12"/>
      <c r="B212" s="12"/>
      <c r="C212" s="12"/>
      <c r="D212" s="14"/>
      <c r="E212" s="14"/>
      <c r="F212" s="14"/>
      <c r="G212" s="14"/>
      <c r="H212" s="14"/>
      <c r="I212" s="14"/>
      <c r="J212" s="14"/>
      <c r="K212" s="14"/>
      <c r="L212" s="14"/>
      <c r="M212" s="14"/>
      <c r="N212" s="14"/>
      <c r="O212" s="197"/>
      <c r="P212" s="197"/>
      <c r="Q212" s="197"/>
      <c r="R212" s="197"/>
      <c r="S212" s="197"/>
      <c r="T212" s="197"/>
      <c r="U212" s="197"/>
      <c r="V212" s="197"/>
      <c r="W212" s="197"/>
      <c r="X212" s="197"/>
      <c r="Y212" s="197"/>
      <c r="Z212" s="197"/>
      <c r="AA212" s="197"/>
      <c r="AB212" s="197"/>
      <c r="AC212" s="197"/>
      <c r="AD212" s="197"/>
      <c r="AE212" s="197"/>
      <c r="AF212" s="197"/>
      <c r="AG212" s="197"/>
      <c r="AH212" s="197"/>
      <c r="AI212" s="197"/>
      <c r="AJ212" s="197"/>
      <c r="AK212" s="197"/>
      <c r="AL212" s="197"/>
      <c r="AM212" s="197"/>
      <c r="AN212" s="197"/>
      <c r="AO212" s="197"/>
    </row>
    <row r="213" spans="1:41" s="73" customFormat="1" ht="12.75" customHeight="1">
      <c r="A213" s="12"/>
      <c r="B213" s="12"/>
      <c r="C213" s="12"/>
      <c r="D213" s="74"/>
      <c r="E213" s="74"/>
      <c r="F213" s="74"/>
      <c r="G213" s="74"/>
      <c r="H213" s="74"/>
      <c r="I213" s="74"/>
      <c r="J213" s="74"/>
      <c r="K213" s="74"/>
      <c r="L213" s="74"/>
      <c r="M213" s="74"/>
      <c r="N213" s="74"/>
      <c r="O213" s="197"/>
      <c r="P213" s="197"/>
      <c r="Q213" s="197"/>
      <c r="R213" s="197"/>
      <c r="S213" s="197"/>
      <c r="T213" s="197"/>
      <c r="U213" s="197"/>
      <c r="V213" s="197"/>
      <c r="W213" s="197"/>
      <c r="X213" s="197"/>
      <c r="Y213" s="197"/>
      <c r="Z213" s="197"/>
      <c r="AA213" s="197"/>
      <c r="AB213" s="197"/>
      <c r="AC213" s="197"/>
      <c r="AD213" s="197"/>
      <c r="AE213" s="197"/>
      <c r="AF213" s="197"/>
      <c r="AG213" s="197"/>
      <c r="AH213" s="197"/>
      <c r="AI213" s="197"/>
      <c r="AJ213" s="197"/>
      <c r="AK213" s="197"/>
      <c r="AL213" s="197"/>
      <c r="AM213" s="197"/>
      <c r="AN213" s="197"/>
      <c r="AO213" s="197"/>
    </row>
    <row r="214" spans="1:41" s="73" customFormat="1" ht="12.75" customHeight="1">
      <c r="A214" s="12"/>
      <c r="B214" s="12"/>
      <c r="C214" s="12"/>
      <c r="D214" s="74"/>
      <c r="E214" s="74"/>
      <c r="F214" s="74"/>
      <c r="G214" s="74"/>
      <c r="H214" s="74"/>
      <c r="I214" s="74"/>
      <c r="J214" s="74"/>
      <c r="K214" s="74"/>
      <c r="L214" s="74"/>
      <c r="M214" s="74"/>
      <c r="N214" s="74"/>
      <c r="O214" s="197"/>
      <c r="P214" s="197"/>
      <c r="Q214" s="197"/>
      <c r="R214" s="197"/>
      <c r="S214" s="197"/>
      <c r="T214" s="197"/>
      <c r="U214" s="197"/>
      <c r="V214" s="197"/>
      <c r="W214" s="197"/>
      <c r="X214" s="197"/>
      <c r="Y214" s="197"/>
      <c r="Z214" s="197"/>
      <c r="AA214" s="197"/>
      <c r="AB214" s="197"/>
      <c r="AC214" s="197"/>
      <c r="AD214" s="197"/>
      <c r="AE214" s="197"/>
      <c r="AF214" s="197"/>
      <c r="AG214" s="197"/>
      <c r="AH214" s="197"/>
      <c r="AI214" s="197"/>
      <c r="AJ214" s="197"/>
      <c r="AK214" s="197"/>
      <c r="AL214" s="197"/>
      <c r="AM214" s="197"/>
      <c r="AN214" s="197"/>
      <c r="AO214" s="197"/>
    </row>
    <row r="215" spans="1:41" s="73" customFormat="1" ht="12.75" customHeight="1">
      <c r="A215" s="12"/>
      <c r="B215" s="12"/>
      <c r="C215" s="12"/>
      <c r="D215" s="74"/>
      <c r="E215" s="74"/>
      <c r="F215" s="74"/>
      <c r="G215" s="74"/>
      <c r="H215" s="74"/>
      <c r="I215" s="74"/>
      <c r="J215" s="74"/>
      <c r="K215" s="74"/>
      <c r="L215" s="74"/>
      <c r="M215" s="74"/>
      <c r="N215" s="74"/>
      <c r="O215" s="197"/>
      <c r="P215" s="197"/>
      <c r="Q215" s="197"/>
      <c r="R215" s="197"/>
      <c r="S215" s="197"/>
      <c r="T215" s="197"/>
      <c r="U215" s="197"/>
      <c r="V215" s="197"/>
      <c r="W215" s="197"/>
      <c r="X215" s="197"/>
      <c r="Y215" s="197"/>
      <c r="Z215" s="197"/>
      <c r="AA215" s="197"/>
      <c r="AB215" s="197"/>
      <c r="AC215" s="197"/>
      <c r="AD215" s="197"/>
      <c r="AE215" s="197"/>
      <c r="AF215" s="197"/>
      <c r="AG215" s="197"/>
      <c r="AH215" s="197"/>
      <c r="AI215" s="197"/>
      <c r="AJ215" s="197"/>
      <c r="AK215" s="197"/>
      <c r="AL215" s="197"/>
      <c r="AM215" s="197"/>
      <c r="AN215" s="197"/>
      <c r="AO215" s="197"/>
    </row>
    <row r="216" spans="1:41" s="73" customFormat="1" ht="12.75" customHeight="1">
      <c r="A216" s="12"/>
      <c r="B216" s="12"/>
      <c r="C216" s="12"/>
      <c r="D216" s="74"/>
      <c r="E216" s="74"/>
      <c r="F216" s="74"/>
      <c r="G216" s="74"/>
      <c r="H216" s="74"/>
      <c r="I216" s="74"/>
      <c r="J216" s="74"/>
      <c r="K216" s="74"/>
      <c r="L216" s="74"/>
      <c r="M216" s="74"/>
      <c r="N216" s="74"/>
      <c r="O216" s="197"/>
      <c r="P216" s="197"/>
      <c r="Q216" s="197"/>
      <c r="R216" s="197"/>
      <c r="S216" s="197"/>
      <c r="T216" s="197"/>
      <c r="U216" s="197"/>
      <c r="V216" s="197"/>
      <c r="W216" s="197"/>
      <c r="X216" s="197"/>
      <c r="Y216" s="197"/>
      <c r="Z216" s="197"/>
      <c r="AA216" s="197"/>
      <c r="AB216" s="197"/>
      <c r="AC216" s="197"/>
      <c r="AD216" s="197"/>
      <c r="AE216" s="197"/>
      <c r="AF216" s="197"/>
      <c r="AG216" s="197"/>
      <c r="AH216" s="197"/>
      <c r="AI216" s="197"/>
      <c r="AJ216" s="197"/>
      <c r="AK216" s="197"/>
      <c r="AL216" s="197"/>
      <c r="AM216" s="197"/>
      <c r="AN216" s="197"/>
      <c r="AO216" s="197"/>
    </row>
    <row r="217" spans="1:41" s="73" customFormat="1" ht="12.75" customHeight="1">
      <c r="A217" s="12"/>
      <c r="B217" s="12"/>
      <c r="C217" s="12"/>
      <c r="D217" s="74"/>
      <c r="E217" s="74"/>
      <c r="F217" s="74"/>
      <c r="G217" s="74"/>
      <c r="H217" s="74"/>
      <c r="I217" s="74"/>
      <c r="J217" s="74"/>
      <c r="K217" s="74"/>
      <c r="L217" s="74"/>
      <c r="M217" s="74"/>
      <c r="N217" s="74"/>
      <c r="O217" s="197"/>
      <c r="P217" s="197"/>
      <c r="Q217" s="197"/>
      <c r="R217" s="197"/>
      <c r="S217" s="197"/>
      <c r="T217" s="197"/>
      <c r="U217" s="197"/>
      <c r="V217" s="197"/>
      <c r="W217" s="197"/>
      <c r="X217" s="197"/>
      <c r="Y217" s="197"/>
      <c r="Z217" s="197"/>
      <c r="AA217" s="197"/>
      <c r="AB217" s="197"/>
      <c r="AC217" s="197"/>
      <c r="AD217" s="197"/>
      <c r="AE217" s="197"/>
      <c r="AF217" s="197"/>
      <c r="AG217" s="197"/>
      <c r="AH217" s="197"/>
      <c r="AI217" s="197"/>
      <c r="AJ217" s="197"/>
      <c r="AK217" s="197"/>
      <c r="AL217" s="197"/>
      <c r="AM217" s="197"/>
      <c r="AN217" s="197"/>
      <c r="AO217" s="197"/>
    </row>
    <row r="218" spans="1:41" s="73" customFormat="1" ht="12.75" customHeight="1">
      <c r="A218" s="12"/>
      <c r="B218" s="12"/>
      <c r="C218" s="12"/>
      <c r="D218" s="74"/>
      <c r="E218" s="74"/>
      <c r="F218" s="74"/>
      <c r="G218" s="74"/>
      <c r="H218" s="74"/>
      <c r="I218" s="74"/>
      <c r="J218" s="74"/>
      <c r="K218" s="74"/>
      <c r="L218" s="74"/>
      <c r="M218" s="74"/>
      <c r="N218" s="74"/>
      <c r="O218" s="197"/>
      <c r="P218" s="197"/>
      <c r="Q218" s="197"/>
      <c r="R218" s="197"/>
      <c r="S218" s="197"/>
      <c r="T218" s="197"/>
      <c r="U218" s="197"/>
      <c r="V218" s="197"/>
      <c r="W218" s="197"/>
      <c r="X218" s="197"/>
      <c r="Y218" s="197"/>
      <c r="Z218" s="197"/>
      <c r="AA218" s="197"/>
      <c r="AB218" s="197"/>
      <c r="AC218" s="197"/>
      <c r="AD218" s="197"/>
      <c r="AE218" s="197"/>
      <c r="AF218" s="197"/>
      <c r="AG218" s="197"/>
      <c r="AH218" s="197"/>
      <c r="AI218" s="197"/>
      <c r="AJ218" s="197"/>
      <c r="AK218" s="197"/>
      <c r="AL218" s="197"/>
      <c r="AM218" s="197"/>
      <c r="AN218" s="197"/>
      <c r="AO218" s="197"/>
    </row>
    <row r="219" spans="1:41" s="73" customFormat="1" ht="12.75" customHeight="1">
      <c r="A219" s="12"/>
      <c r="B219" s="12"/>
      <c r="C219" s="12"/>
      <c r="D219" s="74"/>
      <c r="E219" s="74"/>
      <c r="F219" s="74"/>
      <c r="G219" s="74"/>
      <c r="H219" s="74"/>
      <c r="I219" s="74"/>
      <c r="J219" s="74"/>
      <c r="K219" s="74"/>
      <c r="L219" s="74"/>
      <c r="M219" s="74"/>
      <c r="N219" s="74"/>
      <c r="O219" s="197"/>
      <c r="P219" s="197"/>
      <c r="Q219" s="197"/>
      <c r="R219" s="197"/>
      <c r="S219" s="197"/>
      <c r="T219" s="197"/>
      <c r="U219" s="197"/>
      <c r="V219" s="197"/>
      <c r="W219" s="197"/>
      <c r="X219" s="197"/>
      <c r="Y219" s="197"/>
      <c r="Z219" s="197"/>
      <c r="AA219" s="197"/>
      <c r="AB219" s="197"/>
      <c r="AC219" s="197"/>
      <c r="AD219" s="197"/>
      <c r="AE219" s="197"/>
      <c r="AF219" s="197"/>
      <c r="AG219" s="197"/>
      <c r="AH219" s="197"/>
      <c r="AI219" s="197"/>
      <c r="AJ219" s="197"/>
      <c r="AK219" s="197"/>
      <c r="AL219" s="197"/>
      <c r="AM219" s="197"/>
      <c r="AN219" s="197"/>
      <c r="AO219" s="197"/>
    </row>
    <row r="220" spans="1:41" s="73" customFormat="1" ht="12.75" customHeight="1">
      <c r="A220" s="12"/>
      <c r="B220" s="12"/>
      <c r="C220" s="12"/>
      <c r="D220" s="74"/>
      <c r="E220" s="74"/>
      <c r="F220" s="74"/>
      <c r="G220" s="74"/>
      <c r="H220" s="74"/>
      <c r="I220" s="74"/>
      <c r="J220" s="74"/>
      <c r="K220" s="74"/>
      <c r="L220" s="74"/>
      <c r="M220" s="74"/>
      <c r="N220" s="74"/>
      <c r="O220" s="197"/>
      <c r="P220" s="197"/>
      <c r="Q220" s="197"/>
      <c r="R220" s="197"/>
      <c r="S220" s="197"/>
      <c r="T220" s="197"/>
      <c r="U220" s="197"/>
      <c r="V220" s="197"/>
      <c r="W220" s="197"/>
      <c r="X220" s="197"/>
      <c r="Y220" s="197"/>
      <c r="Z220" s="197"/>
      <c r="AA220" s="197"/>
      <c r="AB220" s="197"/>
      <c r="AC220" s="197"/>
      <c r="AD220" s="197"/>
      <c r="AE220" s="197"/>
      <c r="AF220" s="197"/>
      <c r="AG220" s="197"/>
      <c r="AH220" s="197"/>
      <c r="AI220" s="197"/>
      <c r="AJ220" s="197"/>
      <c r="AK220" s="197"/>
      <c r="AL220" s="197"/>
      <c r="AM220" s="197"/>
      <c r="AN220" s="197"/>
      <c r="AO220" s="197"/>
    </row>
    <row r="221" spans="1:41" ht="12.75" customHeight="1">
      <c r="A221" s="12"/>
      <c r="B221" s="12"/>
      <c r="C221" s="12"/>
      <c r="D221" s="14"/>
      <c r="E221" s="14"/>
      <c r="F221" s="14"/>
      <c r="G221" s="14"/>
      <c r="H221" s="14"/>
      <c r="I221" s="14"/>
      <c r="J221" s="14"/>
      <c r="K221" s="14"/>
      <c r="L221" s="14"/>
      <c r="M221" s="14"/>
      <c r="N221" s="14"/>
      <c r="O221" s="197"/>
      <c r="P221" s="197"/>
      <c r="Q221" s="197"/>
      <c r="R221" s="197"/>
      <c r="S221" s="197"/>
      <c r="T221" s="197"/>
      <c r="U221" s="197"/>
      <c r="V221" s="197"/>
      <c r="W221" s="197"/>
      <c r="X221" s="197"/>
      <c r="Y221" s="197"/>
      <c r="Z221" s="197"/>
      <c r="AA221" s="197"/>
      <c r="AB221" s="197"/>
      <c r="AC221" s="197"/>
      <c r="AD221" s="197"/>
      <c r="AE221" s="197"/>
      <c r="AF221" s="197"/>
      <c r="AG221" s="197"/>
      <c r="AH221" s="197"/>
      <c r="AI221" s="197"/>
      <c r="AJ221" s="197"/>
      <c r="AK221" s="197"/>
      <c r="AL221" s="197"/>
      <c r="AM221" s="197"/>
      <c r="AN221" s="197"/>
      <c r="AO221" s="197"/>
    </row>
    <row r="222" spans="1:41" ht="12.75" customHeight="1">
      <c r="A222" s="12"/>
      <c r="B222" s="12"/>
      <c r="C222" s="12"/>
      <c r="D222" s="14"/>
      <c r="E222" s="14"/>
      <c r="F222" s="14"/>
      <c r="G222" s="14"/>
      <c r="H222" s="14"/>
      <c r="I222" s="14"/>
      <c r="J222" s="14"/>
      <c r="K222" s="14"/>
      <c r="L222" s="14"/>
      <c r="M222" s="14"/>
      <c r="N222" s="14"/>
      <c r="O222" s="197"/>
      <c r="P222" s="197"/>
      <c r="Q222" s="197"/>
      <c r="R222" s="197"/>
      <c r="S222" s="197"/>
      <c r="T222" s="197"/>
      <c r="U222" s="197"/>
      <c r="V222" s="197"/>
      <c r="W222" s="197"/>
      <c r="X222" s="197"/>
      <c r="Y222" s="197"/>
      <c r="Z222" s="197"/>
      <c r="AA222" s="197"/>
      <c r="AB222" s="197"/>
      <c r="AC222" s="197"/>
      <c r="AD222" s="197"/>
      <c r="AE222" s="197"/>
      <c r="AF222" s="197"/>
      <c r="AG222" s="197"/>
      <c r="AH222" s="197"/>
      <c r="AI222" s="197"/>
      <c r="AJ222" s="197"/>
      <c r="AK222" s="197"/>
      <c r="AL222" s="197"/>
      <c r="AM222" s="197"/>
      <c r="AN222" s="197"/>
      <c r="AO222" s="197"/>
    </row>
    <row r="223" spans="15:41" ht="12.75" customHeight="1">
      <c r="O223" s="197"/>
      <c r="P223" s="197"/>
      <c r="Q223" s="197"/>
      <c r="R223" s="197"/>
      <c r="S223" s="197"/>
      <c r="T223" s="197"/>
      <c r="U223" s="197"/>
      <c r="V223" s="197"/>
      <c r="W223" s="197"/>
      <c r="X223" s="197"/>
      <c r="Y223" s="197"/>
      <c r="Z223" s="197"/>
      <c r="AA223" s="197"/>
      <c r="AB223" s="197"/>
      <c r="AC223" s="197"/>
      <c r="AD223" s="197"/>
      <c r="AE223" s="197"/>
      <c r="AF223" s="197"/>
      <c r="AG223" s="197"/>
      <c r="AH223" s="197"/>
      <c r="AI223" s="197"/>
      <c r="AJ223" s="197"/>
      <c r="AK223" s="197"/>
      <c r="AL223" s="197"/>
      <c r="AM223" s="197"/>
      <c r="AN223" s="197"/>
      <c r="AO223" s="197"/>
    </row>
    <row r="224" spans="15:41" ht="12.75" customHeight="1">
      <c r="O224" s="197"/>
      <c r="P224" s="197"/>
      <c r="Q224" s="197"/>
      <c r="R224" s="197"/>
      <c r="S224" s="197"/>
      <c r="T224" s="197"/>
      <c r="U224" s="197"/>
      <c r="V224" s="197"/>
      <c r="W224" s="197"/>
      <c r="X224" s="197"/>
      <c r="Y224" s="197"/>
      <c r="Z224" s="197"/>
      <c r="AA224" s="197"/>
      <c r="AB224" s="197"/>
      <c r="AC224" s="197"/>
      <c r="AD224" s="197"/>
      <c r="AE224" s="197"/>
      <c r="AF224" s="197"/>
      <c r="AG224" s="197"/>
      <c r="AH224" s="197"/>
      <c r="AI224" s="197"/>
      <c r="AJ224" s="197"/>
      <c r="AK224" s="197"/>
      <c r="AL224" s="197"/>
      <c r="AM224" s="197"/>
      <c r="AN224" s="197"/>
      <c r="AO224" s="197"/>
    </row>
    <row r="225" spans="15:41" ht="12.75" customHeight="1">
      <c r="O225" s="197"/>
      <c r="P225" s="197"/>
      <c r="Q225" s="197"/>
      <c r="R225" s="197"/>
      <c r="S225" s="197"/>
      <c r="T225" s="197"/>
      <c r="U225" s="197"/>
      <c r="V225" s="197"/>
      <c r="W225" s="197"/>
      <c r="X225" s="197"/>
      <c r="Y225" s="197"/>
      <c r="Z225" s="197"/>
      <c r="AA225" s="197"/>
      <c r="AB225" s="197"/>
      <c r="AC225" s="197"/>
      <c r="AD225" s="197"/>
      <c r="AE225" s="197"/>
      <c r="AF225" s="197"/>
      <c r="AG225" s="197"/>
      <c r="AH225" s="197"/>
      <c r="AI225" s="197"/>
      <c r="AJ225" s="197"/>
      <c r="AK225" s="197"/>
      <c r="AL225" s="197"/>
      <c r="AM225" s="197"/>
      <c r="AN225" s="197"/>
      <c r="AO225" s="197"/>
    </row>
    <row r="226" spans="15:41" ht="12.75" customHeight="1">
      <c r="O226" s="197"/>
      <c r="P226" s="197"/>
      <c r="Q226" s="197"/>
      <c r="R226" s="197"/>
      <c r="S226" s="197"/>
      <c r="T226" s="197"/>
      <c r="U226" s="197"/>
      <c r="V226" s="197"/>
      <c r="W226" s="197"/>
      <c r="X226" s="197"/>
      <c r="Y226" s="197"/>
      <c r="Z226" s="197"/>
      <c r="AA226" s="197"/>
      <c r="AB226" s="197"/>
      <c r="AC226" s="197"/>
      <c r="AD226" s="197"/>
      <c r="AE226" s="197"/>
      <c r="AF226" s="197"/>
      <c r="AG226" s="197"/>
      <c r="AH226" s="197"/>
      <c r="AI226" s="197"/>
      <c r="AJ226" s="197"/>
      <c r="AK226" s="197"/>
      <c r="AL226" s="197"/>
      <c r="AM226" s="197"/>
      <c r="AN226" s="197"/>
      <c r="AO226" s="197"/>
    </row>
    <row r="227" spans="15:41" ht="2.25" customHeight="1">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8"/>
      <c r="AL227" s="128"/>
      <c r="AM227" s="128"/>
      <c r="AN227" s="128"/>
      <c r="AO227" s="128"/>
    </row>
    <row r="228" spans="1:41" ht="12.75" customHeight="1">
      <c r="A228" s="12"/>
      <c r="B228" s="12"/>
      <c r="C228" s="12"/>
      <c r="D228" s="304" t="s">
        <v>154</v>
      </c>
      <c r="E228" s="304"/>
      <c r="F228" s="304"/>
      <c r="G228" s="304"/>
      <c r="H228" s="304"/>
      <c r="I228" s="304"/>
      <c r="J228" s="304"/>
      <c r="K228" s="304"/>
      <c r="L228" s="304"/>
      <c r="M228" s="304"/>
      <c r="N228" s="304"/>
      <c r="O228" s="197"/>
      <c r="P228" s="197"/>
      <c r="Q228" s="197"/>
      <c r="R228" s="197"/>
      <c r="S228" s="197"/>
      <c r="T228" s="197"/>
      <c r="U228" s="197"/>
      <c r="V228" s="197"/>
      <c r="W228" s="197"/>
      <c r="X228" s="197"/>
      <c r="Y228" s="197"/>
      <c r="Z228" s="197"/>
      <c r="AA228" s="197"/>
      <c r="AB228" s="197"/>
      <c r="AC228" s="197"/>
      <c r="AD228" s="197"/>
      <c r="AE228" s="197"/>
      <c r="AF228" s="197"/>
      <c r="AG228" s="197"/>
      <c r="AH228" s="197"/>
      <c r="AI228" s="197"/>
      <c r="AJ228" s="197"/>
      <c r="AK228" s="197"/>
      <c r="AL228" s="197"/>
      <c r="AM228" s="197"/>
      <c r="AN228" s="197"/>
      <c r="AO228" s="197"/>
    </row>
    <row r="229" spans="1:41" ht="12.75" customHeight="1">
      <c r="A229" s="12"/>
      <c r="B229" s="12"/>
      <c r="C229" s="12"/>
      <c r="D229" s="14"/>
      <c r="E229" s="14"/>
      <c r="F229" s="14"/>
      <c r="G229" s="14"/>
      <c r="H229" s="14"/>
      <c r="I229" s="14"/>
      <c r="J229" s="14"/>
      <c r="K229" s="14"/>
      <c r="L229" s="14"/>
      <c r="M229" s="14"/>
      <c r="N229" s="14"/>
      <c r="O229" s="197"/>
      <c r="P229" s="197"/>
      <c r="Q229" s="197"/>
      <c r="R229" s="197"/>
      <c r="S229" s="197"/>
      <c r="T229" s="197"/>
      <c r="U229" s="197"/>
      <c r="V229" s="197"/>
      <c r="W229" s="197"/>
      <c r="X229" s="197"/>
      <c r="Y229" s="197"/>
      <c r="Z229" s="197"/>
      <c r="AA229" s="197"/>
      <c r="AB229" s="197"/>
      <c r="AC229" s="197"/>
      <c r="AD229" s="197"/>
      <c r="AE229" s="197"/>
      <c r="AF229" s="197"/>
      <c r="AG229" s="197"/>
      <c r="AH229" s="197"/>
      <c r="AI229" s="197"/>
      <c r="AJ229" s="197"/>
      <c r="AK229" s="197"/>
      <c r="AL229" s="197"/>
      <c r="AM229" s="197"/>
      <c r="AN229" s="197"/>
      <c r="AO229" s="197"/>
    </row>
    <row r="230" spans="1:41" s="73" customFormat="1" ht="12.75" customHeight="1">
      <c r="A230" s="12"/>
      <c r="B230" s="12"/>
      <c r="C230" s="12"/>
      <c r="D230" s="74"/>
      <c r="E230" s="74"/>
      <c r="F230" s="74"/>
      <c r="G230" s="74"/>
      <c r="H230" s="74"/>
      <c r="I230" s="74"/>
      <c r="J230" s="74"/>
      <c r="K230" s="74"/>
      <c r="L230" s="74"/>
      <c r="M230" s="74"/>
      <c r="N230" s="74"/>
      <c r="O230" s="197"/>
      <c r="P230" s="197"/>
      <c r="Q230" s="197"/>
      <c r="R230" s="197"/>
      <c r="S230" s="197"/>
      <c r="T230" s="197"/>
      <c r="U230" s="197"/>
      <c r="V230" s="197"/>
      <c r="W230" s="197"/>
      <c r="X230" s="197"/>
      <c r="Y230" s="197"/>
      <c r="Z230" s="197"/>
      <c r="AA230" s="197"/>
      <c r="AB230" s="197"/>
      <c r="AC230" s="197"/>
      <c r="AD230" s="197"/>
      <c r="AE230" s="197"/>
      <c r="AF230" s="197"/>
      <c r="AG230" s="197"/>
      <c r="AH230" s="197"/>
      <c r="AI230" s="197"/>
      <c r="AJ230" s="197"/>
      <c r="AK230" s="197"/>
      <c r="AL230" s="197"/>
      <c r="AM230" s="197"/>
      <c r="AN230" s="197"/>
      <c r="AO230" s="197"/>
    </row>
    <row r="231" spans="1:41" s="73" customFormat="1" ht="12.75" customHeight="1">
      <c r="A231" s="12"/>
      <c r="B231" s="12"/>
      <c r="C231" s="12"/>
      <c r="D231" s="74"/>
      <c r="E231" s="74"/>
      <c r="F231" s="74"/>
      <c r="G231" s="74"/>
      <c r="H231" s="74"/>
      <c r="I231" s="74"/>
      <c r="J231" s="74"/>
      <c r="K231" s="74"/>
      <c r="L231" s="74"/>
      <c r="M231" s="74"/>
      <c r="N231" s="74"/>
      <c r="O231" s="197"/>
      <c r="P231" s="197"/>
      <c r="Q231" s="197"/>
      <c r="R231" s="197"/>
      <c r="S231" s="197"/>
      <c r="T231" s="197"/>
      <c r="U231" s="197"/>
      <c r="V231" s="197"/>
      <c r="W231" s="197"/>
      <c r="X231" s="197"/>
      <c r="Y231" s="197"/>
      <c r="Z231" s="197"/>
      <c r="AA231" s="197"/>
      <c r="AB231" s="197"/>
      <c r="AC231" s="197"/>
      <c r="AD231" s="197"/>
      <c r="AE231" s="197"/>
      <c r="AF231" s="197"/>
      <c r="AG231" s="197"/>
      <c r="AH231" s="197"/>
      <c r="AI231" s="197"/>
      <c r="AJ231" s="197"/>
      <c r="AK231" s="197"/>
      <c r="AL231" s="197"/>
      <c r="AM231" s="197"/>
      <c r="AN231" s="197"/>
      <c r="AO231" s="197"/>
    </row>
    <row r="232" spans="1:41" s="73" customFormat="1" ht="12.75" customHeight="1">
      <c r="A232" s="12"/>
      <c r="B232" s="12"/>
      <c r="C232" s="12"/>
      <c r="D232" s="74"/>
      <c r="E232" s="74"/>
      <c r="F232" s="74"/>
      <c r="G232" s="74"/>
      <c r="H232" s="74"/>
      <c r="I232" s="74"/>
      <c r="J232" s="74"/>
      <c r="K232" s="74"/>
      <c r="L232" s="74"/>
      <c r="M232" s="74"/>
      <c r="N232" s="74"/>
      <c r="O232" s="197"/>
      <c r="P232" s="197"/>
      <c r="Q232" s="197"/>
      <c r="R232" s="197"/>
      <c r="S232" s="197"/>
      <c r="T232" s="197"/>
      <c r="U232" s="197"/>
      <c r="V232" s="197"/>
      <c r="W232" s="197"/>
      <c r="X232" s="197"/>
      <c r="Y232" s="197"/>
      <c r="Z232" s="197"/>
      <c r="AA232" s="197"/>
      <c r="AB232" s="197"/>
      <c r="AC232" s="197"/>
      <c r="AD232" s="197"/>
      <c r="AE232" s="197"/>
      <c r="AF232" s="197"/>
      <c r="AG232" s="197"/>
      <c r="AH232" s="197"/>
      <c r="AI232" s="197"/>
      <c r="AJ232" s="197"/>
      <c r="AK232" s="197"/>
      <c r="AL232" s="197"/>
      <c r="AM232" s="197"/>
      <c r="AN232" s="197"/>
      <c r="AO232" s="197"/>
    </row>
    <row r="233" spans="1:41" s="73" customFormat="1" ht="12.75" customHeight="1">
      <c r="A233" s="12"/>
      <c r="B233" s="12"/>
      <c r="C233" s="12"/>
      <c r="D233" s="74"/>
      <c r="E233" s="74"/>
      <c r="F233" s="74"/>
      <c r="G233" s="74"/>
      <c r="H233" s="74"/>
      <c r="I233" s="74"/>
      <c r="J233" s="74"/>
      <c r="K233" s="74"/>
      <c r="L233" s="74"/>
      <c r="M233" s="74"/>
      <c r="N233" s="74"/>
      <c r="O233" s="197"/>
      <c r="P233" s="197"/>
      <c r="Q233" s="197"/>
      <c r="R233" s="197"/>
      <c r="S233" s="197"/>
      <c r="T233" s="197"/>
      <c r="U233" s="197"/>
      <c r="V233" s="197"/>
      <c r="W233" s="197"/>
      <c r="X233" s="197"/>
      <c r="Y233" s="197"/>
      <c r="Z233" s="197"/>
      <c r="AA233" s="197"/>
      <c r="AB233" s="197"/>
      <c r="AC233" s="197"/>
      <c r="AD233" s="197"/>
      <c r="AE233" s="197"/>
      <c r="AF233" s="197"/>
      <c r="AG233" s="197"/>
      <c r="AH233" s="197"/>
      <c r="AI233" s="197"/>
      <c r="AJ233" s="197"/>
      <c r="AK233" s="197"/>
      <c r="AL233" s="197"/>
      <c r="AM233" s="197"/>
      <c r="AN233" s="197"/>
      <c r="AO233" s="197"/>
    </row>
    <row r="234" spans="1:41" s="73" customFormat="1" ht="12.75" customHeight="1">
      <c r="A234" s="12"/>
      <c r="B234" s="12"/>
      <c r="C234" s="12"/>
      <c r="D234" s="74"/>
      <c r="E234" s="74"/>
      <c r="F234" s="74"/>
      <c r="G234" s="74"/>
      <c r="H234" s="74"/>
      <c r="I234" s="74"/>
      <c r="J234" s="74"/>
      <c r="K234" s="74"/>
      <c r="L234" s="74"/>
      <c r="M234" s="74"/>
      <c r="N234" s="74"/>
      <c r="O234" s="197"/>
      <c r="P234" s="197"/>
      <c r="Q234" s="197"/>
      <c r="R234" s="197"/>
      <c r="S234" s="197"/>
      <c r="T234" s="197"/>
      <c r="U234" s="197"/>
      <c r="V234" s="197"/>
      <c r="W234" s="197"/>
      <c r="X234" s="197"/>
      <c r="Y234" s="197"/>
      <c r="Z234" s="197"/>
      <c r="AA234" s="197"/>
      <c r="AB234" s="197"/>
      <c r="AC234" s="197"/>
      <c r="AD234" s="197"/>
      <c r="AE234" s="197"/>
      <c r="AF234" s="197"/>
      <c r="AG234" s="197"/>
      <c r="AH234" s="197"/>
      <c r="AI234" s="197"/>
      <c r="AJ234" s="197"/>
      <c r="AK234" s="197"/>
      <c r="AL234" s="197"/>
      <c r="AM234" s="197"/>
      <c r="AN234" s="197"/>
      <c r="AO234" s="197"/>
    </row>
    <row r="235" spans="1:41" ht="12.75" customHeight="1">
      <c r="A235" s="12"/>
      <c r="B235" s="12"/>
      <c r="C235" s="12"/>
      <c r="D235" s="14"/>
      <c r="E235" s="14"/>
      <c r="F235" s="14"/>
      <c r="G235" s="14"/>
      <c r="H235" s="14"/>
      <c r="I235" s="14"/>
      <c r="J235" s="14"/>
      <c r="K235" s="14"/>
      <c r="L235" s="14"/>
      <c r="M235" s="14"/>
      <c r="N235" s="14"/>
      <c r="O235" s="197"/>
      <c r="P235" s="197"/>
      <c r="Q235" s="197"/>
      <c r="R235" s="197"/>
      <c r="S235" s="197"/>
      <c r="T235" s="197"/>
      <c r="U235" s="197"/>
      <c r="V235" s="197"/>
      <c r="W235" s="197"/>
      <c r="X235" s="197"/>
      <c r="Y235" s="197"/>
      <c r="Z235" s="197"/>
      <c r="AA235" s="197"/>
      <c r="AB235" s="197"/>
      <c r="AC235" s="197"/>
      <c r="AD235" s="197"/>
      <c r="AE235" s="197"/>
      <c r="AF235" s="197"/>
      <c r="AG235" s="197"/>
      <c r="AH235" s="197"/>
      <c r="AI235" s="197"/>
      <c r="AJ235" s="197"/>
      <c r="AK235" s="197"/>
      <c r="AL235" s="197"/>
      <c r="AM235" s="197"/>
      <c r="AN235" s="197"/>
      <c r="AO235" s="197"/>
    </row>
    <row r="236" spans="1:41" ht="12.75" customHeight="1">
      <c r="A236" s="12"/>
      <c r="B236" s="12"/>
      <c r="C236" s="12"/>
      <c r="D236" s="14"/>
      <c r="E236" s="14"/>
      <c r="F236" s="14"/>
      <c r="G236" s="14"/>
      <c r="H236" s="14"/>
      <c r="I236" s="14"/>
      <c r="J236" s="14"/>
      <c r="K236" s="14"/>
      <c r="L236" s="14"/>
      <c r="M236" s="14"/>
      <c r="N236" s="14"/>
      <c r="O236" s="197"/>
      <c r="P236" s="197"/>
      <c r="Q236" s="197"/>
      <c r="R236" s="197"/>
      <c r="S236" s="197"/>
      <c r="T236" s="197"/>
      <c r="U236" s="197"/>
      <c r="V236" s="197"/>
      <c r="W236" s="197"/>
      <c r="X236" s="197"/>
      <c r="Y236" s="197"/>
      <c r="Z236" s="197"/>
      <c r="AA236" s="197"/>
      <c r="AB236" s="197"/>
      <c r="AC236" s="197"/>
      <c r="AD236" s="197"/>
      <c r="AE236" s="197"/>
      <c r="AF236" s="197"/>
      <c r="AG236" s="197"/>
      <c r="AH236" s="197"/>
      <c r="AI236" s="197"/>
      <c r="AJ236" s="197"/>
      <c r="AK236" s="197"/>
      <c r="AL236" s="197"/>
      <c r="AM236" s="197"/>
      <c r="AN236" s="197"/>
      <c r="AO236" s="197"/>
    </row>
    <row r="237" spans="1:41" ht="12.75" customHeight="1">
      <c r="A237" s="12"/>
      <c r="B237" s="12"/>
      <c r="C237" s="12"/>
      <c r="D237" s="14"/>
      <c r="E237" s="14"/>
      <c r="F237" s="14"/>
      <c r="G237" s="14"/>
      <c r="H237" s="14"/>
      <c r="I237" s="14"/>
      <c r="J237" s="14"/>
      <c r="K237" s="14"/>
      <c r="L237" s="14"/>
      <c r="M237" s="14"/>
      <c r="N237" s="14"/>
      <c r="O237" s="197"/>
      <c r="P237" s="197"/>
      <c r="Q237" s="197"/>
      <c r="R237" s="197"/>
      <c r="S237" s="197"/>
      <c r="T237" s="197"/>
      <c r="U237" s="197"/>
      <c r="V237" s="197"/>
      <c r="W237" s="197"/>
      <c r="X237" s="197"/>
      <c r="Y237" s="197"/>
      <c r="Z237" s="197"/>
      <c r="AA237" s="197"/>
      <c r="AB237" s="197"/>
      <c r="AC237" s="197"/>
      <c r="AD237" s="197"/>
      <c r="AE237" s="197"/>
      <c r="AF237" s="197"/>
      <c r="AG237" s="197"/>
      <c r="AH237" s="197"/>
      <c r="AI237" s="197"/>
      <c r="AJ237" s="197"/>
      <c r="AK237" s="197"/>
      <c r="AL237" s="197"/>
      <c r="AM237" s="197"/>
      <c r="AN237" s="197"/>
      <c r="AO237" s="197"/>
    </row>
    <row r="238" spans="1:41" ht="12.75" customHeight="1">
      <c r="A238" s="12"/>
      <c r="B238" s="12"/>
      <c r="C238" s="12"/>
      <c r="D238" s="14"/>
      <c r="E238" s="14"/>
      <c r="F238" s="14"/>
      <c r="G238" s="14"/>
      <c r="H238" s="14"/>
      <c r="I238" s="14"/>
      <c r="J238" s="14"/>
      <c r="K238" s="14"/>
      <c r="L238" s="14"/>
      <c r="M238" s="14"/>
      <c r="N238" s="14"/>
      <c r="O238" s="197"/>
      <c r="P238" s="197"/>
      <c r="Q238" s="197"/>
      <c r="R238" s="197"/>
      <c r="S238" s="197"/>
      <c r="T238" s="197"/>
      <c r="U238" s="197"/>
      <c r="V238" s="197"/>
      <c r="W238" s="197"/>
      <c r="X238" s="197"/>
      <c r="Y238" s="197"/>
      <c r="Z238" s="197"/>
      <c r="AA238" s="197"/>
      <c r="AB238" s="197"/>
      <c r="AC238" s="197"/>
      <c r="AD238" s="197"/>
      <c r="AE238" s="197"/>
      <c r="AF238" s="197"/>
      <c r="AG238" s="197"/>
      <c r="AH238" s="197"/>
      <c r="AI238" s="197"/>
      <c r="AJ238" s="197"/>
      <c r="AK238" s="197"/>
      <c r="AL238" s="197"/>
      <c r="AM238" s="197"/>
      <c r="AN238" s="197"/>
      <c r="AO238" s="197"/>
    </row>
    <row r="239" spans="1:41" ht="12.75" customHeight="1">
      <c r="A239" s="12"/>
      <c r="B239" s="12"/>
      <c r="C239" s="12"/>
      <c r="D239" s="14"/>
      <c r="E239" s="14"/>
      <c r="F239" s="14"/>
      <c r="G239" s="14"/>
      <c r="H239" s="14"/>
      <c r="I239" s="14"/>
      <c r="J239" s="14"/>
      <c r="K239" s="14"/>
      <c r="L239" s="14"/>
      <c r="M239" s="14"/>
      <c r="N239" s="14"/>
      <c r="O239" s="197"/>
      <c r="P239" s="197"/>
      <c r="Q239" s="197"/>
      <c r="R239" s="197"/>
      <c r="S239" s="197"/>
      <c r="T239" s="197"/>
      <c r="U239" s="197"/>
      <c r="V239" s="197"/>
      <c r="W239" s="197"/>
      <c r="X239" s="197"/>
      <c r="Y239" s="197"/>
      <c r="Z239" s="197"/>
      <c r="AA239" s="197"/>
      <c r="AB239" s="197"/>
      <c r="AC239" s="197"/>
      <c r="AD239" s="197"/>
      <c r="AE239" s="197"/>
      <c r="AF239" s="197"/>
      <c r="AG239" s="197"/>
      <c r="AH239" s="197"/>
      <c r="AI239" s="197"/>
      <c r="AJ239" s="197"/>
      <c r="AK239" s="197"/>
      <c r="AL239" s="197"/>
      <c r="AM239" s="197"/>
      <c r="AN239" s="197"/>
      <c r="AO239" s="197"/>
    </row>
    <row r="240" spans="1:41" ht="12.75" customHeight="1">
      <c r="A240" s="12"/>
      <c r="B240" s="12"/>
      <c r="C240" s="12"/>
      <c r="D240" s="14"/>
      <c r="E240" s="14"/>
      <c r="F240" s="14"/>
      <c r="G240" s="14"/>
      <c r="H240" s="14"/>
      <c r="I240" s="14"/>
      <c r="J240" s="14"/>
      <c r="K240" s="14"/>
      <c r="L240" s="14"/>
      <c r="M240" s="14"/>
      <c r="N240" s="14"/>
      <c r="O240" s="197"/>
      <c r="P240" s="197"/>
      <c r="Q240" s="197"/>
      <c r="R240" s="197"/>
      <c r="S240" s="197"/>
      <c r="T240" s="197"/>
      <c r="U240" s="197"/>
      <c r="V240" s="197"/>
      <c r="W240" s="197"/>
      <c r="X240" s="197"/>
      <c r="Y240" s="197"/>
      <c r="Z240" s="197"/>
      <c r="AA240" s="197"/>
      <c r="AB240" s="197"/>
      <c r="AC240" s="197"/>
      <c r="AD240" s="197"/>
      <c r="AE240" s="197"/>
      <c r="AF240" s="197"/>
      <c r="AG240" s="197"/>
      <c r="AH240" s="197"/>
      <c r="AI240" s="197"/>
      <c r="AJ240" s="197"/>
      <c r="AK240" s="197"/>
      <c r="AL240" s="197"/>
      <c r="AM240" s="197"/>
      <c r="AN240" s="197"/>
      <c r="AO240" s="197"/>
    </row>
    <row r="241" spans="15:41" ht="12.75" customHeight="1">
      <c r="O241" s="197"/>
      <c r="P241" s="197"/>
      <c r="Q241" s="197"/>
      <c r="R241" s="197"/>
      <c r="S241" s="197"/>
      <c r="T241" s="197"/>
      <c r="U241" s="197"/>
      <c r="V241" s="197"/>
      <c r="W241" s="197"/>
      <c r="X241" s="197"/>
      <c r="Y241" s="197"/>
      <c r="Z241" s="197"/>
      <c r="AA241" s="197"/>
      <c r="AB241" s="197"/>
      <c r="AC241" s="197"/>
      <c r="AD241" s="197"/>
      <c r="AE241" s="197"/>
      <c r="AF241" s="197"/>
      <c r="AG241" s="197"/>
      <c r="AH241" s="197"/>
      <c r="AI241" s="197"/>
      <c r="AJ241" s="197"/>
      <c r="AK241" s="197"/>
      <c r="AL241" s="197"/>
      <c r="AM241" s="197"/>
      <c r="AN241" s="197"/>
      <c r="AO241" s="197"/>
    </row>
    <row r="242" spans="15:41" ht="12.75" customHeight="1">
      <c r="O242" s="197"/>
      <c r="P242" s="197"/>
      <c r="Q242" s="197"/>
      <c r="R242" s="197"/>
      <c r="S242" s="197"/>
      <c r="T242" s="197"/>
      <c r="U242" s="197"/>
      <c r="V242" s="197"/>
      <c r="W242" s="197"/>
      <c r="X242" s="197"/>
      <c r="Y242" s="197"/>
      <c r="Z242" s="197"/>
      <c r="AA242" s="197"/>
      <c r="AB242" s="197"/>
      <c r="AC242" s="197"/>
      <c r="AD242" s="197"/>
      <c r="AE242" s="197"/>
      <c r="AF242" s="197"/>
      <c r="AG242" s="197"/>
      <c r="AH242" s="197"/>
      <c r="AI242" s="197"/>
      <c r="AJ242" s="197"/>
      <c r="AK242" s="197"/>
      <c r="AL242" s="197"/>
      <c r="AM242" s="197"/>
      <c r="AN242" s="197"/>
      <c r="AO242" s="197"/>
    </row>
    <row r="243" spans="15:41" s="73" customFormat="1" ht="2.25" customHeight="1">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c r="AM243" s="128"/>
      <c r="AN243" s="128"/>
      <c r="AO243" s="128"/>
    </row>
    <row r="244" spans="1:41" s="73" customFormat="1" ht="12.75" customHeight="1">
      <c r="A244" s="12"/>
      <c r="B244" s="12"/>
      <c r="C244" s="12"/>
      <c r="D244" s="304" t="s">
        <v>155</v>
      </c>
      <c r="E244" s="304"/>
      <c r="F244" s="304"/>
      <c r="G244" s="304"/>
      <c r="H244" s="304"/>
      <c r="I244" s="304"/>
      <c r="J244" s="304"/>
      <c r="K244" s="304"/>
      <c r="L244" s="304"/>
      <c r="M244" s="304"/>
      <c r="N244" s="304"/>
      <c r="O244" s="197"/>
      <c r="P244" s="197"/>
      <c r="Q244" s="197"/>
      <c r="R244" s="197"/>
      <c r="S244" s="197"/>
      <c r="T244" s="197"/>
      <c r="U244" s="197"/>
      <c r="V244" s="197"/>
      <c r="W244" s="197"/>
      <c r="X244" s="197"/>
      <c r="Y244" s="197"/>
      <c r="Z244" s="197"/>
      <c r="AA244" s="197"/>
      <c r="AB244" s="197"/>
      <c r="AC244" s="197"/>
      <c r="AD244" s="197"/>
      <c r="AE244" s="197"/>
      <c r="AF244" s="197"/>
      <c r="AG244" s="197"/>
      <c r="AH244" s="197"/>
      <c r="AI244" s="197"/>
      <c r="AJ244" s="197"/>
      <c r="AK244" s="197"/>
      <c r="AL244" s="197"/>
      <c r="AM244" s="197"/>
      <c r="AN244" s="197"/>
      <c r="AO244" s="197"/>
    </row>
    <row r="245" spans="1:41" s="73" customFormat="1" ht="12.75" customHeight="1">
      <c r="A245" s="12"/>
      <c r="B245" s="12"/>
      <c r="C245" s="12"/>
      <c r="D245" s="74"/>
      <c r="E245" s="74"/>
      <c r="F245" s="74"/>
      <c r="G245" s="74"/>
      <c r="H245" s="74"/>
      <c r="I245" s="74"/>
      <c r="J245" s="74"/>
      <c r="K245" s="74"/>
      <c r="L245" s="74"/>
      <c r="M245" s="74"/>
      <c r="N245" s="74"/>
      <c r="O245" s="197"/>
      <c r="P245" s="197"/>
      <c r="Q245" s="197"/>
      <c r="R245" s="197"/>
      <c r="S245" s="197"/>
      <c r="T245" s="197"/>
      <c r="U245" s="197"/>
      <c r="V245" s="197"/>
      <c r="W245" s="197"/>
      <c r="X245" s="197"/>
      <c r="Y245" s="197"/>
      <c r="Z245" s="197"/>
      <c r="AA245" s="197"/>
      <c r="AB245" s="197"/>
      <c r="AC245" s="197"/>
      <c r="AD245" s="197"/>
      <c r="AE245" s="197"/>
      <c r="AF245" s="197"/>
      <c r="AG245" s="197"/>
      <c r="AH245" s="197"/>
      <c r="AI245" s="197"/>
      <c r="AJ245" s="197"/>
      <c r="AK245" s="197"/>
      <c r="AL245" s="197"/>
      <c r="AM245" s="197"/>
      <c r="AN245" s="197"/>
      <c r="AO245" s="197"/>
    </row>
    <row r="246" spans="1:41" s="73" customFormat="1" ht="12.75" customHeight="1">
      <c r="A246" s="12"/>
      <c r="B246" s="12"/>
      <c r="C246" s="12"/>
      <c r="D246" s="74"/>
      <c r="E246" s="74"/>
      <c r="F246" s="74"/>
      <c r="G246" s="74"/>
      <c r="H246" s="74"/>
      <c r="I246" s="74"/>
      <c r="J246" s="74"/>
      <c r="K246" s="74"/>
      <c r="L246" s="74"/>
      <c r="M246" s="74"/>
      <c r="N246" s="74"/>
      <c r="O246" s="197"/>
      <c r="P246" s="197"/>
      <c r="Q246" s="197"/>
      <c r="R246" s="197"/>
      <c r="S246" s="197"/>
      <c r="T246" s="197"/>
      <c r="U246" s="197"/>
      <c r="V246" s="197"/>
      <c r="W246" s="197"/>
      <c r="X246" s="197"/>
      <c r="Y246" s="197"/>
      <c r="Z246" s="197"/>
      <c r="AA246" s="197"/>
      <c r="AB246" s="197"/>
      <c r="AC246" s="197"/>
      <c r="AD246" s="197"/>
      <c r="AE246" s="197"/>
      <c r="AF246" s="197"/>
      <c r="AG246" s="197"/>
      <c r="AH246" s="197"/>
      <c r="AI246" s="197"/>
      <c r="AJ246" s="197"/>
      <c r="AK246" s="197"/>
      <c r="AL246" s="197"/>
      <c r="AM246" s="197"/>
      <c r="AN246" s="197"/>
      <c r="AO246" s="197"/>
    </row>
    <row r="247" spans="1:41" s="73" customFormat="1" ht="12.75" customHeight="1">
      <c r="A247" s="12"/>
      <c r="B247" s="12"/>
      <c r="C247" s="12"/>
      <c r="D247" s="74"/>
      <c r="E247" s="74"/>
      <c r="F247" s="74"/>
      <c r="G247" s="74"/>
      <c r="H247" s="74"/>
      <c r="I247" s="74"/>
      <c r="J247" s="74"/>
      <c r="K247" s="74"/>
      <c r="L247" s="74"/>
      <c r="M247" s="74"/>
      <c r="N247" s="74"/>
      <c r="O247" s="197"/>
      <c r="P247" s="197"/>
      <c r="Q247" s="197"/>
      <c r="R247" s="197"/>
      <c r="S247" s="197"/>
      <c r="T247" s="197"/>
      <c r="U247" s="197"/>
      <c r="V247" s="197"/>
      <c r="W247" s="197"/>
      <c r="X247" s="197"/>
      <c r="Y247" s="197"/>
      <c r="Z247" s="197"/>
      <c r="AA247" s="197"/>
      <c r="AB247" s="197"/>
      <c r="AC247" s="197"/>
      <c r="AD247" s="197"/>
      <c r="AE247" s="197"/>
      <c r="AF247" s="197"/>
      <c r="AG247" s="197"/>
      <c r="AH247" s="197"/>
      <c r="AI247" s="197"/>
      <c r="AJ247" s="197"/>
      <c r="AK247" s="197"/>
      <c r="AL247" s="197"/>
      <c r="AM247" s="197"/>
      <c r="AN247" s="197"/>
      <c r="AO247" s="197"/>
    </row>
    <row r="248" spans="1:41" s="73" customFormat="1" ht="12.75" customHeight="1">
      <c r="A248" s="12"/>
      <c r="B248" s="12"/>
      <c r="C248" s="12"/>
      <c r="D248" s="74"/>
      <c r="E248" s="74"/>
      <c r="F248" s="74"/>
      <c r="G248" s="74"/>
      <c r="H248" s="74"/>
      <c r="I248" s="74"/>
      <c r="J248" s="74"/>
      <c r="K248" s="74"/>
      <c r="L248" s="74"/>
      <c r="M248" s="74"/>
      <c r="N248" s="74"/>
      <c r="O248" s="197"/>
      <c r="P248" s="197"/>
      <c r="Q248" s="197"/>
      <c r="R248" s="197"/>
      <c r="S248" s="197"/>
      <c r="T248" s="197"/>
      <c r="U248" s="197"/>
      <c r="V248" s="197"/>
      <c r="W248" s="197"/>
      <c r="X248" s="197"/>
      <c r="Y248" s="197"/>
      <c r="Z248" s="197"/>
      <c r="AA248" s="197"/>
      <c r="AB248" s="197"/>
      <c r="AC248" s="197"/>
      <c r="AD248" s="197"/>
      <c r="AE248" s="197"/>
      <c r="AF248" s="197"/>
      <c r="AG248" s="197"/>
      <c r="AH248" s="197"/>
      <c r="AI248" s="197"/>
      <c r="AJ248" s="197"/>
      <c r="AK248" s="197"/>
      <c r="AL248" s="197"/>
      <c r="AM248" s="197"/>
      <c r="AN248" s="197"/>
      <c r="AO248" s="197"/>
    </row>
    <row r="249" spans="1:41" s="73" customFormat="1" ht="12.75" customHeight="1">
      <c r="A249" s="12"/>
      <c r="B249" s="12"/>
      <c r="C249" s="12"/>
      <c r="D249" s="74"/>
      <c r="E249" s="74"/>
      <c r="F249" s="74"/>
      <c r="G249" s="74"/>
      <c r="H249" s="74"/>
      <c r="I249" s="74"/>
      <c r="J249" s="74"/>
      <c r="K249" s="74"/>
      <c r="L249" s="74"/>
      <c r="M249" s="74"/>
      <c r="N249" s="74"/>
      <c r="O249" s="197"/>
      <c r="P249" s="197"/>
      <c r="Q249" s="197"/>
      <c r="R249" s="197"/>
      <c r="S249" s="197"/>
      <c r="T249" s="197"/>
      <c r="U249" s="197"/>
      <c r="V249" s="197"/>
      <c r="W249" s="197"/>
      <c r="X249" s="197"/>
      <c r="Y249" s="197"/>
      <c r="Z249" s="197"/>
      <c r="AA249" s="197"/>
      <c r="AB249" s="197"/>
      <c r="AC249" s="197"/>
      <c r="AD249" s="197"/>
      <c r="AE249" s="197"/>
      <c r="AF249" s="197"/>
      <c r="AG249" s="197"/>
      <c r="AH249" s="197"/>
      <c r="AI249" s="197"/>
      <c r="AJ249" s="197"/>
      <c r="AK249" s="197"/>
      <c r="AL249" s="197"/>
      <c r="AM249" s="197"/>
      <c r="AN249" s="197"/>
      <c r="AO249" s="197"/>
    </row>
    <row r="250" spans="1:41" s="73" customFormat="1" ht="12.75" customHeight="1">
      <c r="A250" s="12"/>
      <c r="B250" s="12"/>
      <c r="C250" s="12"/>
      <c r="D250" s="74"/>
      <c r="E250" s="74"/>
      <c r="F250" s="74"/>
      <c r="G250" s="74"/>
      <c r="H250" s="74"/>
      <c r="I250" s="74"/>
      <c r="J250" s="74"/>
      <c r="K250" s="74"/>
      <c r="L250" s="74"/>
      <c r="M250" s="74"/>
      <c r="N250" s="74"/>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7"/>
      <c r="AO250" s="197"/>
    </row>
    <row r="251" spans="1:41" s="73" customFormat="1" ht="12.75" customHeight="1">
      <c r="A251" s="12"/>
      <c r="B251" s="12"/>
      <c r="C251" s="12"/>
      <c r="D251" s="74"/>
      <c r="E251" s="74"/>
      <c r="F251" s="74"/>
      <c r="G251" s="74"/>
      <c r="H251" s="74"/>
      <c r="I251" s="74"/>
      <c r="J251" s="74"/>
      <c r="K251" s="74"/>
      <c r="L251" s="74"/>
      <c r="M251" s="74"/>
      <c r="N251" s="74"/>
      <c r="O251" s="197"/>
      <c r="P251" s="197"/>
      <c r="Q251" s="197"/>
      <c r="R251" s="197"/>
      <c r="S251" s="197"/>
      <c r="T251" s="197"/>
      <c r="U251" s="197"/>
      <c r="V251" s="197"/>
      <c r="W251" s="197"/>
      <c r="X251" s="197"/>
      <c r="Y251" s="197"/>
      <c r="Z251" s="197"/>
      <c r="AA251" s="197"/>
      <c r="AB251" s="197"/>
      <c r="AC251" s="197"/>
      <c r="AD251" s="197"/>
      <c r="AE251" s="197"/>
      <c r="AF251" s="197"/>
      <c r="AG251" s="197"/>
      <c r="AH251" s="197"/>
      <c r="AI251" s="197"/>
      <c r="AJ251" s="197"/>
      <c r="AK251" s="197"/>
      <c r="AL251" s="197"/>
      <c r="AM251" s="197"/>
      <c r="AN251" s="197"/>
      <c r="AO251" s="197"/>
    </row>
    <row r="252" spans="1:41" s="73" customFormat="1" ht="12.75" customHeight="1">
      <c r="A252" s="12"/>
      <c r="B252" s="12"/>
      <c r="C252" s="12"/>
      <c r="D252" s="74"/>
      <c r="E252" s="74"/>
      <c r="F252" s="74"/>
      <c r="G252" s="74"/>
      <c r="H252" s="74"/>
      <c r="I252" s="74"/>
      <c r="J252" s="74"/>
      <c r="K252" s="74"/>
      <c r="L252" s="74"/>
      <c r="M252" s="74"/>
      <c r="N252" s="74"/>
      <c r="O252" s="197"/>
      <c r="P252" s="197"/>
      <c r="Q252" s="197"/>
      <c r="R252" s="197"/>
      <c r="S252" s="197"/>
      <c r="T252" s="197"/>
      <c r="U252" s="197"/>
      <c r="V252" s="197"/>
      <c r="W252" s="197"/>
      <c r="X252" s="197"/>
      <c r="Y252" s="197"/>
      <c r="Z252" s="197"/>
      <c r="AA252" s="197"/>
      <c r="AB252" s="197"/>
      <c r="AC252" s="197"/>
      <c r="AD252" s="197"/>
      <c r="AE252" s="197"/>
      <c r="AF252" s="197"/>
      <c r="AG252" s="197"/>
      <c r="AH252" s="197"/>
      <c r="AI252" s="197"/>
      <c r="AJ252" s="197"/>
      <c r="AK252" s="197"/>
      <c r="AL252" s="197"/>
      <c r="AM252" s="197"/>
      <c r="AN252" s="197"/>
      <c r="AO252" s="197"/>
    </row>
    <row r="253" spans="1:41" s="73" customFormat="1" ht="12.75" customHeight="1">
      <c r="A253" s="12"/>
      <c r="B253" s="12"/>
      <c r="C253" s="12"/>
      <c r="D253" s="74"/>
      <c r="E253" s="74"/>
      <c r="F253" s="74"/>
      <c r="G253" s="74"/>
      <c r="H253" s="74"/>
      <c r="I253" s="74"/>
      <c r="J253" s="74"/>
      <c r="K253" s="74"/>
      <c r="L253" s="74"/>
      <c r="M253" s="74"/>
      <c r="N253" s="74"/>
      <c r="O253" s="197"/>
      <c r="P253" s="197"/>
      <c r="Q253" s="197"/>
      <c r="R253" s="197"/>
      <c r="S253" s="197"/>
      <c r="T253" s="197"/>
      <c r="U253" s="197"/>
      <c r="V253" s="197"/>
      <c r="W253" s="197"/>
      <c r="X253" s="197"/>
      <c r="Y253" s="197"/>
      <c r="Z253" s="197"/>
      <c r="AA253" s="197"/>
      <c r="AB253" s="197"/>
      <c r="AC253" s="197"/>
      <c r="AD253" s="197"/>
      <c r="AE253" s="197"/>
      <c r="AF253" s="197"/>
      <c r="AG253" s="197"/>
      <c r="AH253" s="197"/>
      <c r="AI253" s="197"/>
      <c r="AJ253" s="197"/>
      <c r="AK253" s="197"/>
      <c r="AL253" s="197"/>
      <c r="AM253" s="197"/>
      <c r="AN253" s="197"/>
      <c r="AO253" s="197"/>
    </row>
    <row r="254" spans="1:41" s="73" customFormat="1" ht="12.75" customHeight="1">
      <c r="A254" s="12"/>
      <c r="B254" s="12"/>
      <c r="C254" s="12"/>
      <c r="D254" s="74"/>
      <c r="E254" s="74"/>
      <c r="F254" s="74"/>
      <c r="G254" s="74"/>
      <c r="H254" s="74"/>
      <c r="I254" s="74"/>
      <c r="J254" s="74"/>
      <c r="K254" s="74"/>
      <c r="L254" s="74"/>
      <c r="M254" s="74"/>
      <c r="N254" s="74"/>
      <c r="O254" s="197"/>
      <c r="P254" s="197"/>
      <c r="Q254" s="197"/>
      <c r="R254" s="197"/>
      <c r="S254" s="197"/>
      <c r="T254" s="197"/>
      <c r="U254" s="197"/>
      <c r="V254" s="197"/>
      <c r="W254" s="197"/>
      <c r="X254" s="197"/>
      <c r="Y254" s="197"/>
      <c r="Z254" s="197"/>
      <c r="AA254" s="197"/>
      <c r="AB254" s="197"/>
      <c r="AC254" s="197"/>
      <c r="AD254" s="197"/>
      <c r="AE254" s="197"/>
      <c r="AF254" s="197"/>
      <c r="AG254" s="197"/>
      <c r="AH254" s="197"/>
      <c r="AI254" s="197"/>
      <c r="AJ254" s="197"/>
      <c r="AK254" s="197"/>
      <c r="AL254" s="197"/>
      <c r="AM254" s="197"/>
      <c r="AN254" s="197"/>
      <c r="AO254" s="197"/>
    </row>
    <row r="255" spans="1:41" s="73" customFormat="1" ht="12.75" customHeight="1">
      <c r="A255" s="12"/>
      <c r="B255" s="12"/>
      <c r="C255" s="12"/>
      <c r="D255" s="74"/>
      <c r="E255" s="74"/>
      <c r="F255" s="74"/>
      <c r="G255" s="74"/>
      <c r="H255" s="74"/>
      <c r="I255" s="74"/>
      <c r="J255" s="74"/>
      <c r="K255" s="74"/>
      <c r="L255" s="74"/>
      <c r="M255" s="74"/>
      <c r="N255" s="74"/>
      <c r="O255" s="197"/>
      <c r="P255" s="197"/>
      <c r="Q255" s="197"/>
      <c r="R255" s="197"/>
      <c r="S255" s="197"/>
      <c r="T255" s="197"/>
      <c r="U255" s="197"/>
      <c r="V255" s="197"/>
      <c r="W255" s="197"/>
      <c r="X255" s="197"/>
      <c r="Y255" s="197"/>
      <c r="Z255" s="197"/>
      <c r="AA255" s="197"/>
      <c r="AB255" s="197"/>
      <c r="AC255" s="197"/>
      <c r="AD255" s="197"/>
      <c r="AE255" s="197"/>
      <c r="AF255" s="197"/>
      <c r="AG255" s="197"/>
      <c r="AH255" s="197"/>
      <c r="AI255" s="197"/>
      <c r="AJ255" s="197"/>
      <c r="AK255" s="197"/>
      <c r="AL255" s="197"/>
      <c r="AM255" s="197"/>
      <c r="AN255" s="197"/>
      <c r="AO255" s="197"/>
    </row>
    <row r="256" spans="1:41" s="73" customFormat="1" ht="12.75" customHeight="1">
      <c r="A256" s="12"/>
      <c r="B256" s="12"/>
      <c r="C256" s="12"/>
      <c r="D256" s="74"/>
      <c r="E256" s="74"/>
      <c r="F256" s="74"/>
      <c r="G256" s="74"/>
      <c r="H256" s="74"/>
      <c r="I256" s="74"/>
      <c r="J256" s="74"/>
      <c r="K256" s="74"/>
      <c r="L256" s="74"/>
      <c r="M256" s="74"/>
      <c r="N256" s="74"/>
      <c r="O256" s="197"/>
      <c r="P256" s="197"/>
      <c r="Q256" s="197"/>
      <c r="R256" s="197"/>
      <c r="S256" s="197"/>
      <c r="T256" s="197"/>
      <c r="U256" s="197"/>
      <c r="V256" s="197"/>
      <c r="W256" s="197"/>
      <c r="X256" s="197"/>
      <c r="Y256" s="197"/>
      <c r="Z256" s="197"/>
      <c r="AA256" s="197"/>
      <c r="AB256" s="197"/>
      <c r="AC256" s="197"/>
      <c r="AD256" s="197"/>
      <c r="AE256" s="197"/>
      <c r="AF256" s="197"/>
      <c r="AG256" s="197"/>
      <c r="AH256" s="197"/>
      <c r="AI256" s="197"/>
      <c r="AJ256" s="197"/>
      <c r="AK256" s="197"/>
      <c r="AL256" s="197"/>
      <c r="AM256" s="197"/>
      <c r="AN256" s="197"/>
      <c r="AO256" s="197"/>
    </row>
    <row r="257" spans="1:41" s="73" customFormat="1" ht="12.75" customHeight="1">
      <c r="A257" s="12"/>
      <c r="B257" s="12"/>
      <c r="C257" s="12"/>
      <c r="D257" s="74"/>
      <c r="E257" s="74"/>
      <c r="F257" s="74"/>
      <c r="G257" s="74"/>
      <c r="H257" s="74"/>
      <c r="I257" s="74"/>
      <c r="J257" s="74"/>
      <c r="K257" s="74"/>
      <c r="L257" s="74"/>
      <c r="M257" s="74"/>
      <c r="N257" s="74"/>
      <c r="O257" s="197"/>
      <c r="P257" s="197"/>
      <c r="Q257" s="197"/>
      <c r="R257" s="197"/>
      <c r="S257" s="197"/>
      <c r="T257" s="197"/>
      <c r="U257" s="197"/>
      <c r="V257" s="197"/>
      <c r="W257" s="197"/>
      <c r="X257" s="197"/>
      <c r="Y257" s="197"/>
      <c r="Z257" s="197"/>
      <c r="AA257" s="197"/>
      <c r="AB257" s="197"/>
      <c r="AC257" s="197"/>
      <c r="AD257" s="197"/>
      <c r="AE257" s="197"/>
      <c r="AF257" s="197"/>
      <c r="AG257" s="197"/>
      <c r="AH257" s="197"/>
      <c r="AI257" s="197"/>
      <c r="AJ257" s="197"/>
      <c r="AK257" s="197"/>
      <c r="AL257" s="197"/>
      <c r="AM257" s="197"/>
      <c r="AN257" s="197"/>
      <c r="AO257" s="197"/>
    </row>
    <row r="258" spans="1:41" s="73" customFormat="1" ht="12.75" customHeight="1">
      <c r="A258" s="12"/>
      <c r="B258" s="12"/>
      <c r="C258" s="12"/>
      <c r="D258" s="74"/>
      <c r="E258" s="74"/>
      <c r="F258" s="74"/>
      <c r="G258" s="74"/>
      <c r="H258" s="74"/>
      <c r="I258" s="74"/>
      <c r="J258" s="74"/>
      <c r="K258" s="74"/>
      <c r="L258" s="74"/>
      <c r="M258" s="74"/>
      <c r="N258" s="74"/>
      <c r="O258" s="197"/>
      <c r="P258" s="197"/>
      <c r="Q258" s="197"/>
      <c r="R258" s="197"/>
      <c r="S258" s="197"/>
      <c r="T258" s="197"/>
      <c r="U258" s="197"/>
      <c r="V258" s="197"/>
      <c r="W258" s="197"/>
      <c r="X258" s="197"/>
      <c r="Y258" s="197"/>
      <c r="Z258" s="197"/>
      <c r="AA258" s="197"/>
      <c r="AB258" s="197"/>
      <c r="AC258" s="197"/>
      <c r="AD258" s="197"/>
      <c r="AE258" s="197"/>
      <c r="AF258" s="197"/>
      <c r="AG258" s="197"/>
      <c r="AH258" s="197"/>
      <c r="AI258" s="197"/>
      <c r="AJ258" s="197"/>
      <c r="AK258" s="197"/>
      <c r="AL258" s="197"/>
      <c r="AM258" s="197"/>
      <c r="AN258" s="197"/>
      <c r="AO258" s="197"/>
    </row>
    <row r="259" spans="15:41" s="73" customFormat="1" ht="2.25" customHeight="1">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8"/>
      <c r="AL259" s="128"/>
      <c r="AM259" s="128"/>
      <c r="AN259" s="128"/>
      <c r="AO259" s="128"/>
    </row>
    <row r="260" spans="1:41" ht="12.75" customHeight="1">
      <c r="A260" s="12"/>
      <c r="B260" s="12"/>
      <c r="C260" s="12"/>
      <c r="D260" s="304" t="s">
        <v>958</v>
      </c>
      <c r="E260" s="304"/>
      <c r="F260" s="304"/>
      <c r="G260" s="304"/>
      <c r="H260" s="304"/>
      <c r="I260" s="304"/>
      <c r="J260" s="304"/>
      <c r="K260" s="304"/>
      <c r="L260" s="304"/>
      <c r="M260" s="304"/>
      <c r="N260" s="304"/>
      <c r="O260" s="197"/>
      <c r="P260" s="197"/>
      <c r="Q260" s="197"/>
      <c r="R260" s="197"/>
      <c r="S260" s="197"/>
      <c r="T260" s="197"/>
      <c r="U260" s="197"/>
      <c r="V260" s="197"/>
      <c r="W260" s="197"/>
      <c r="X260" s="197"/>
      <c r="Y260" s="197"/>
      <c r="Z260" s="197"/>
      <c r="AA260" s="197"/>
      <c r="AB260" s="197"/>
      <c r="AC260" s="197"/>
      <c r="AD260" s="197"/>
      <c r="AE260" s="197"/>
      <c r="AF260" s="197"/>
      <c r="AG260" s="197"/>
      <c r="AH260" s="197"/>
      <c r="AI260" s="197"/>
      <c r="AJ260" s="197"/>
      <c r="AK260" s="197"/>
      <c r="AL260" s="197"/>
      <c r="AM260" s="197"/>
      <c r="AN260" s="197"/>
      <c r="AO260" s="197"/>
    </row>
    <row r="261" spans="1:41" s="73" customFormat="1" ht="12.75" customHeight="1">
      <c r="A261" s="12"/>
      <c r="B261" s="12"/>
      <c r="C261" s="12"/>
      <c r="D261" s="74"/>
      <c r="E261" s="74"/>
      <c r="F261" s="74"/>
      <c r="G261" s="74"/>
      <c r="H261" s="74"/>
      <c r="I261" s="74"/>
      <c r="J261" s="74"/>
      <c r="K261" s="74"/>
      <c r="L261" s="74"/>
      <c r="M261" s="74"/>
      <c r="N261" s="74"/>
      <c r="O261" s="197"/>
      <c r="P261" s="197"/>
      <c r="Q261" s="197"/>
      <c r="R261" s="197"/>
      <c r="S261" s="197"/>
      <c r="T261" s="197"/>
      <c r="U261" s="197"/>
      <c r="V261" s="197"/>
      <c r="W261" s="197"/>
      <c r="X261" s="197"/>
      <c r="Y261" s="197"/>
      <c r="Z261" s="197"/>
      <c r="AA261" s="197"/>
      <c r="AB261" s="197"/>
      <c r="AC261" s="197"/>
      <c r="AD261" s="197"/>
      <c r="AE261" s="197"/>
      <c r="AF261" s="197"/>
      <c r="AG261" s="197"/>
      <c r="AH261" s="197"/>
      <c r="AI261" s="197"/>
      <c r="AJ261" s="197"/>
      <c r="AK261" s="197"/>
      <c r="AL261" s="197"/>
      <c r="AM261" s="197"/>
      <c r="AN261" s="197"/>
      <c r="AO261" s="197"/>
    </row>
    <row r="262" spans="1:41" s="73" customFormat="1" ht="12.75" customHeight="1">
      <c r="A262" s="12"/>
      <c r="B262" s="12"/>
      <c r="C262" s="12"/>
      <c r="D262" s="74"/>
      <c r="E262" s="74"/>
      <c r="F262" s="74"/>
      <c r="G262" s="74"/>
      <c r="H262" s="74"/>
      <c r="I262" s="74"/>
      <c r="J262" s="74"/>
      <c r="K262" s="74"/>
      <c r="L262" s="74"/>
      <c r="M262" s="74"/>
      <c r="N262" s="74"/>
      <c r="O262" s="197"/>
      <c r="P262" s="197"/>
      <c r="Q262" s="197"/>
      <c r="R262" s="197"/>
      <c r="S262" s="197"/>
      <c r="T262" s="197"/>
      <c r="U262" s="197"/>
      <c r="V262" s="197"/>
      <c r="W262" s="197"/>
      <c r="X262" s="197"/>
      <c r="Y262" s="197"/>
      <c r="Z262" s="197"/>
      <c r="AA262" s="197"/>
      <c r="AB262" s="197"/>
      <c r="AC262" s="197"/>
      <c r="AD262" s="197"/>
      <c r="AE262" s="197"/>
      <c r="AF262" s="197"/>
      <c r="AG262" s="197"/>
      <c r="AH262" s="197"/>
      <c r="AI262" s="197"/>
      <c r="AJ262" s="197"/>
      <c r="AK262" s="197"/>
      <c r="AL262" s="197"/>
      <c r="AM262" s="197"/>
      <c r="AN262" s="197"/>
      <c r="AO262" s="197"/>
    </row>
    <row r="263" spans="1:41" s="73" customFormat="1" ht="12.75" customHeight="1">
      <c r="A263" s="12"/>
      <c r="B263" s="12"/>
      <c r="C263" s="12"/>
      <c r="D263" s="74"/>
      <c r="E263" s="74"/>
      <c r="F263" s="74"/>
      <c r="G263" s="74"/>
      <c r="H263" s="74"/>
      <c r="I263" s="74"/>
      <c r="J263" s="74"/>
      <c r="K263" s="74"/>
      <c r="L263" s="74"/>
      <c r="M263" s="74"/>
      <c r="N263" s="74"/>
      <c r="O263" s="197"/>
      <c r="P263" s="197"/>
      <c r="Q263" s="197"/>
      <c r="R263" s="197"/>
      <c r="S263" s="197"/>
      <c r="T263" s="197"/>
      <c r="U263" s="197"/>
      <c r="V263" s="197"/>
      <c r="W263" s="197"/>
      <c r="X263" s="197"/>
      <c r="Y263" s="197"/>
      <c r="Z263" s="197"/>
      <c r="AA263" s="197"/>
      <c r="AB263" s="197"/>
      <c r="AC263" s="197"/>
      <c r="AD263" s="197"/>
      <c r="AE263" s="197"/>
      <c r="AF263" s="197"/>
      <c r="AG263" s="197"/>
      <c r="AH263" s="197"/>
      <c r="AI263" s="197"/>
      <c r="AJ263" s="197"/>
      <c r="AK263" s="197"/>
      <c r="AL263" s="197"/>
      <c r="AM263" s="197"/>
      <c r="AN263" s="197"/>
      <c r="AO263" s="197"/>
    </row>
    <row r="264" spans="1:41" s="73" customFormat="1" ht="12.75" customHeight="1">
      <c r="A264" s="12"/>
      <c r="B264" s="12"/>
      <c r="C264" s="12"/>
      <c r="D264" s="74"/>
      <c r="E264" s="74"/>
      <c r="F264" s="74"/>
      <c r="G264" s="74"/>
      <c r="H264" s="74"/>
      <c r="I264" s="74"/>
      <c r="J264" s="74"/>
      <c r="K264" s="74"/>
      <c r="L264" s="74"/>
      <c r="M264" s="74"/>
      <c r="N264" s="74"/>
      <c r="O264" s="197"/>
      <c r="P264" s="197"/>
      <c r="Q264" s="197"/>
      <c r="R264" s="197"/>
      <c r="S264" s="197"/>
      <c r="T264" s="197"/>
      <c r="U264" s="197"/>
      <c r="V264" s="197"/>
      <c r="W264" s="197"/>
      <c r="X264" s="197"/>
      <c r="Y264" s="197"/>
      <c r="Z264" s="197"/>
      <c r="AA264" s="197"/>
      <c r="AB264" s="197"/>
      <c r="AC264" s="197"/>
      <c r="AD264" s="197"/>
      <c r="AE264" s="197"/>
      <c r="AF264" s="197"/>
      <c r="AG264" s="197"/>
      <c r="AH264" s="197"/>
      <c r="AI264" s="197"/>
      <c r="AJ264" s="197"/>
      <c r="AK264" s="197"/>
      <c r="AL264" s="197"/>
      <c r="AM264" s="197"/>
      <c r="AN264" s="197"/>
      <c r="AO264" s="197"/>
    </row>
    <row r="265" spans="1:41" s="73" customFormat="1" ht="12.75" customHeight="1">
      <c r="A265" s="12"/>
      <c r="B265" s="12"/>
      <c r="C265" s="12"/>
      <c r="D265" s="74"/>
      <c r="E265" s="74"/>
      <c r="F265" s="74"/>
      <c r="G265" s="74"/>
      <c r="H265" s="74"/>
      <c r="I265" s="74"/>
      <c r="J265" s="74"/>
      <c r="K265" s="74"/>
      <c r="L265" s="74"/>
      <c r="M265" s="74"/>
      <c r="N265" s="74"/>
      <c r="O265" s="197"/>
      <c r="P265" s="197"/>
      <c r="Q265" s="197"/>
      <c r="R265" s="197"/>
      <c r="S265" s="197"/>
      <c r="T265" s="197"/>
      <c r="U265" s="197"/>
      <c r="V265" s="197"/>
      <c r="W265" s="197"/>
      <c r="X265" s="197"/>
      <c r="Y265" s="197"/>
      <c r="Z265" s="197"/>
      <c r="AA265" s="197"/>
      <c r="AB265" s="197"/>
      <c r="AC265" s="197"/>
      <c r="AD265" s="197"/>
      <c r="AE265" s="197"/>
      <c r="AF265" s="197"/>
      <c r="AG265" s="197"/>
      <c r="AH265" s="197"/>
      <c r="AI265" s="197"/>
      <c r="AJ265" s="197"/>
      <c r="AK265" s="197"/>
      <c r="AL265" s="197"/>
      <c r="AM265" s="197"/>
      <c r="AN265" s="197"/>
      <c r="AO265" s="197"/>
    </row>
    <row r="266" spans="1:41" s="73" customFormat="1" ht="12.75" customHeight="1">
      <c r="A266" s="12"/>
      <c r="B266" s="12"/>
      <c r="C266" s="12"/>
      <c r="D266" s="74"/>
      <c r="E266" s="74"/>
      <c r="F266" s="74"/>
      <c r="G266" s="74"/>
      <c r="H266" s="74"/>
      <c r="I266" s="74"/>
      <c r="J266" s="74"/>
      <c r="K266" s="74"/>
      <c r="L266" s="74"/>
      <c r="M266" s="74"/>
      <c r="N266" s="74"/>
      <c r="O266" s="197"/>
      <c r="P266" s="197"/>
      <c r="Q266" s="197"/>
      <c r="R266" s="197"/>
      <c r="S266" s="197"/>
      <c r="T266" s="197"/>
      <c r="U266" s="197"/>
      <c r="V266" s="197"/>
      <c r="W266" s="197"/>
      <c r="X266" s="197"/>
      <c r="Y266" s="197"/>
      <c r="Z266" s="197"/>
      <c r="AA266" s="197"/>
      <c r="AB266" s="197"/>
      <c r="AC266" s="197"/>
      <c r="AD266" s="197"/>
      <c r="AE266" s="197"/>
      <c r="AF266" s="197"/>
      <c r="AG266" s="197"/>
      <c r="AH266" s="197"/>
      <c r="AI266" s="197"/>
      <c r="AJ266" s="197"/>
      <c r="AK266" s="197"/>
      <c r="AL266" s="197"/>
      <c r="AM266" s="197"/>
      <c r="AN266" s="197"/>
      <c r="AO266" s="197"/>
    </row>
    <row r="267" spans="1:41" s="73" customFormat="1" ht="12.75" customHeight="1">
      <c r="A267" s="12"/>
      <c r="B267" s="12"/>
      <c r="C267" s="12"/>
      <c r="D267" s="74"/>
      <c r="E267" s="74"/>
      <c r="F267" s="74"/>
      <c r="G267" s="74"/>
      <c r="H267" s="74"/>
      <c r="I267" s="74"/>
      <c r="J267" s="74"/>
      <c r="K267" s="74"/>
      <c r="L267" s="74"/>
      <c r="M267" s="74"/>
      <c r="N267" s="74"/>
      <c r="O267" s="197"/>
      <c r="P267" s="197"/>
      <c r="Q267" s="197"/>
      <c r="R267" s="197"/>
      <c r="S267" s="197"/>
      <c r="T267" s="197"/>
      <c r="U267" s="197"/>
      <c r="V267" s="197"/>
      <c r="W267" s="197"/>
      <c r="X267" s="197"/>
      <c r="Y267" s="197"/>
      <c r="Z267" s="197"/>
      <c r="AA267" s="197"/>
      <c r="AB267" s="197"/>
      <c r="AC267" s="197"/>
      <c r="AD267" s="197"/>
      <c r="AE267" s="197"/>
      <c r="AF267" s="197"/>
      <c r="AG267" s="197"/>
      <c r="AH267" s="197"/>
      <c r="AI267" s="197"/>
      <c r="AJ267" s="197"/>
      <c r="AK267" s="197"/>
      <c r="AL267" s="197"/>
      <c r="AM267" s="197"/>
      <c r="AN267" s="197"/>
      <c r="AO267" s="197"/>
    </row>
    <row r="268" spans="1:41" ht="12.75" customHeight="1">
      <c r="A268" s="12"/>
      <c r="B268" s="12"/>
      <c r="C268" s="12"/>
      <c r="D268" s="14"/>
      <c r="E268" s="14"/>
      <c r="F268" s="14"/>
      <c r="G268" s="14"/>
      <c r="H268" s="14"/>
      <c r="I268" s="14"/>
      <c r="J268" s="14"/>
      <c r="K268" s="14"/>
      <c r="L268" s="14"/>
      <c r="M268" s="14"/>
      <c r="N268" s="14"/>
      <c r="O268" s="197"/>
      <c r="P268" s="197"/>
      <c r="Q268" s="197"/>
      <c r="R268" s="197"/>
      <c r="S268" s="197"/>
      <c r="T268" s="197"/>
      <c r="U268" s="197"/>
      <c r="V268" s="197"/>
      <c r="W268" s="197"/>
      <c r="X268" s="197"/>
      <c r="Y268" s="197"/>
      <c r="Z268" s="197"/>
      <c r="AA268" s="197"/>
      <c r="AB268" s="197"/>
      <c r="AC268" s="197"/>
      <c r="AD268" s="197"/>
      <c r="AE268" s="197"/>
      <c r="AF268" s="197"/>
      <c r="AG268" s="197"/>
      <c r="AH268" s="197"/>
      <c r="AI268" s="197"/>
      <c r="AJ268" s="197"/>
      <c r="AK268" s="197"/>
      <c r="AL268" s="197"/>
      <c r="AM268" s="197"/>
      <c r="AN268" s="197"/>
      <c r="AO268" s="197"/>
    </row>
    <row r="269" spans="1:41" ht="12.75" customHeight="1">
      <c r="A269" s="12"/>
      <c r="B269" s="12"/>
      <c r="C269" s="12"/>
      <c r="D269" s="14"/>
      <c r="E269" s="14"/>
      <c r="F269" s="14"/>
      <c r="G269" s="14"/>
      <c r="H269" s="14"/>
      <c r="I269" s="14"/>
      <c r="J269" s="14"/>
      <c r="K269" s="14"/>
      <c r="L269" s="14"/>
      <c r="M269" s="14"/>
      <c r="N269" s="14"/>
      <c r="O269" s="197"/>
      <c r="P269" s="197"/>
      <c r="Q269" s="197"/>
      <c r="R269" s="197"/>
      <c r="S269" s="197"/>
      <c r="T269" s="197"/>
      <c r="U269" s="197"/>
      <c r="V269" s="197"/>
      <c r="W269" s="197"/>
      <c r="X269" s="197"/>
      <c r="Y269" s="197"/>
      <c r="Z269" s="197"/>
      <c r="AA269" s="197"/>
      <c r="AB269" s="197"/>
      <c r="AC269" s="197"/>
      <c r="AD269" s="197"/>
      <c r="AE269" s="197"/>
      <c r="AF269" s="197"/>
      <c r="AG269" s="197"/>
      <c r="AH269" s="197"/>
      <c r="AI269" s="197"/>
      <c r="AJ269" s="197"/>
      <c r="AK269" s="197"/>
      <c r="AL269" s="197"/>
      <c r="AM269" s="197"/>
      <c r="AN269" s="197"/>
      <c r="AO269" s="197"/>
    </row>
    <row r="270" spans="1:41" ht="12.75" customHeight="1">
      <c r="A270" s="12"/>
      <c r="B270" s="12"/>
      <c r="C270" s="12"/>
      <c r="D270" s="14"/>
      <c r="E270" s="14"/>
      <c r="F270" s="14"/>
      <c r="G270" s="14"/>
      <c r="H270" s="14"/>
      <c r="I270" s="14"/>
      <c r="J270" s="14"/>
      <c r="K270" s="14"/>
      <c r="L270" s="14"/>
      <c r="M270" s="14"/>
      <c r="N270" s="14"/>
      <c r="O270" s="197"/>
      <c r="P270" s="197"/>
      <c r="Q270" s="197"/>
      <c r="R270" s="197"/>
      <c r="S270" s="197"/>
      <c r="T270" s="197"/>
      <c r="U270" s="197"/>
      <c r="V270" s="197"/>
      <c r="W270" s="197"/>
      <c r="X270" s="197"/>
      <c r="Y270" s="197"/>
      <c r="Z270" s="197"/>
      <c r="AA270" s="197"/>
      <c r="AB270" s="197"/>
      <c r="AC270" s="197"/>
      <c r="AD270" s="197"/>
      <c r="AE270" s="197"/>
      <c r="AF270" s="197"/>
      <c r="AG270" s="197"/>
      <c r="AH270" s="197"/>
      <c r="AI270" s="197"/>
      <c r="AJ270" s="197"/>
      <c r="AK270" s="197"/>
      <c r="AL270" s="197"/>
      <c r="AM270" s="197"/>
      <c r="AN270" s="197"/>
      <c r="AO270" s="197"/>
    </row>
    <row r="271" spans="1:41" ht="12.75" customHeight="1">
      <c r="A271" s="12"/>
      <c r="B271" s="12"/>
      <c r="C271" s="12"/>
      <c r="D271" s="14"/>
      <c r="E271" s="14"/>
      <c r="F271" s="14"/>
      <c r="G271" s="14"/>
      <c r="H271" s="14"/>
      <c r="I271" s="14"/>
      <c r="J271" s="14"/>
      <c r="K271" s="14"/>
      <c r="L271" s="14"/>
      <c r="M271" s="14"/>
      <c r="N271" s="14"/>
      <c r="O271" s="197"/>
      <c r="P271" s="197"/>
      <c r="Q271" s="197"/>
      <c r="R271" s="197"/>
      <c r="S271" s="197"/>
      <c r="T271" s="197"/>
      <c r="U271" s="197"/>
      <c r="V271" s="197"/>
      <c r="W271" s="197"/>
      <c r="X271" s="197"/>
      <c r="Y271" s="197"/>
      <c r="Z271" s="197"/>
      <c r="AA271" s="197"/>
      <c r="AB271" s="197"/>
      <c r="AC271" s="197"/>
      <c r="AD271" s="197"/>
      <c r="AE271" s="197"/>
      <c r="AF271" s="197"/>
      <c r="AG271" s="197"/>
      <c r="AH271" s="197"/>
      <c r="AI271" s="197"/>
      <c r="AJ271" s="197"/>
      <c r="AK271" s="197"/>
      <c r="AL271" s="197"/>
      <c r="AM271" s="197"/>
      <c r="AN271" s="197"/>
      <c r="AO271" s="197"/>
    </row>
    <row r="272" spans="1:41" ht="12.75" customHeight="1">
      <c r="A272" s="12"/>
      <c r="B272" s="12"/>
      <c r="C272" s="12"/>
      <c r="D272" s="14"/>
      <c r="E272" s="14"/>
      <c r="F272" s="14"/>
      <c r="G272" s="14"/>
      <c r="H272" s="14"/>
      <c r="I272" s="14"/>
      <c r="J272" s="14"/>
      <c r="K272" s="14"/>
      <c r="L272" s="14"/>
      <c r="M272" s="14"/>
      <c r="N272" s="14"/>
      <c r="O272" s="197"/>
      <c r="P272" s="197"/>
      <c r="Q272" s="197"/>
      <c r="R272" s="197"/>
      <c r="S272" s="197"/>
      <c r="T272" s="197"/>
      <c r="U272" s="197"/>
      <c r="V272" s="197"/>
      <c r="W272" s="197"/>
      <c r="X272" s="197"/>
      <c r="Y272" s="197"/>
      <c r="Z272" s="197"/>
      <c r="AA272" s="197"/>
      <c r="AB272" s="197"/>
      <c r="AC272" s="197"/>
      <c r="AD272" s="197"/>
      <c r="AE272" s="197"/>
      <c r="AF272" s="197"/>
      <c r="AG272" s="197"/>
      <c r="AH272" s="197"/>
      <c r="AI272" s="197"/>
      <c r="AJ272" s="197"/>
      <c r="AK272" s="197"/>
      <c r="AL272" s="197"/>
      <c r="AM272" s="197"/>
      <c r="AN272" s="197"/>
      <c r="AO272" s="197"/>
    </row>
    <row r="273" spans="1:41" ht="12.75" customHeight="1">
      <c r="A273" s="12"/>
      <c r="B273" s="12"/>
      <c r="C273" s="12"/>
      <c r="D273" s="14"/>
      <c r="E273" s="14"/>
      <c r="F273" s="14"/>
      <c r="G273" s="14"/>
      <c r="H273" s="14"/>
      <c r="I273" s="14"/>
      <c r="J273" s="14"/>
      <c r="K273" s="14"/>
      <c r="L273" s="14"/>
      <c r="M273" s="14"/>
      <c r="N273" s="14"/>
      <c r="O273" s="197"/>
      <c r="P273" s="197"/>
      <c r="Q273" s="197"/>
      <c r="R273" s="197"/>
      <c r="S273" s="197"/>
      <c r="T273" s="197"/>
      <c r="U273" s="197"/>
      <c r="V273" s="197"/>
      <c r="W273" s="197"/>
      <c r="X273" s="197"/>
      <c r="Y273" s="197"/>
      <c r="Z273" s="197"/>
      <c r="AA273" s="197"/>
      <c r="AB273" s="197"/>
      <c r="AC273" s="197"/>
      <c r="AD273" s="197"/>
      <c r="AE273" s="197"/>
      <c r="AF273" s="197"/>
      <c r="AG273" s="197"/>
      <c r="AH273" s="197"/>
      <c r="AI273" s="197"/>
      <c r="AJ273" s="197"/>
      <c r="AK273" s="197"/>
      <c r="AL273" s="197"/>
      <c r="AM273" s="197"/>
      <c r="AN273" s="197"/>
      <c r="AO273" s="197"/>
    </row>
    <row r="274" spans="1:41" ht="12.75" customHeight="1">
      <c r="A274" s="12"/>
      <c r="B274" s="12"/>
      <c r="C274" s="12"/>
      <c r="D274" s="14"/>
      <c r="E274" s="14"/>
      <c r="F274" s="14"/>
      <c r="G274" s="14"/>
      <c r="H274" s="14"/>
      <c r="I274" s="14"/>
      <c r="J274" s="14"/>
      <c r="K274" s="14"/>
      <c r="L274" s="14"/>
      <c r="M274" s="14"/>
      <c r="N274" s="14"/>
      <c r="O274" s="197"/>
      <c r="P274" s="197"/>
      <c r="Q274" s="197"/>
      <c r="R274" s="197"/>
      <c r="S274" s="197"/>
      <c r="T274" s="197"/>
      <c r="U274" s="197"/>
      <c r="V274" s="197"/>
      <c r="W274" s="197"/>
      <c r="X274" s="197"/>
      <c r="Y274" s="197"/>
      <c r="Z274" s="197"/>
      <c r="AA274" s="197"/>
      <c r="AB274" s="197"/>
      <c r="AC274" s="197"/>
      <c r="AD274" s="197"/>
      <c r="AE274" s="197"/>
      <c r="AF274" s="197"/>
      <c r="AG274" s="197"/>
      <c r="AH274" s="197"/>
      <c r="AI274" s="197"/>
      <c r="AJ274" s="197"/>
      <c r="AK274" s="197"/>
      <c r="AL274" s="197"/>
      <c r="AM274" s="197"/>
      <c r="AN274" s="197"/>
      <c r="AO274" s="197"/>
    </row>
    <row r="275" spans="2:41" s="73" customFormat="1" ht="12.75" customHeight="1">
      <c r="B275" s="261" t="s">
        <v>929</v>
      </c>
      <c r="C275" s="261"/>
      <c r="D275" s="261"/>
      <c r="E275" s="261"/>
      <c r="F275" s="261"/>
      <c r="G275" s="261"/>
      <c r="H275" s="261"/>
      <c r="I275" s="261"/>
      <c r="J275" s="261"/>
      <c r="K275" s="261"/>
      <c r="L275" s="261"/>
      <c r="M275" s="261"/>
      <c r="N275" s="261"/>
      <c r="O275" s="261"/>
      <c r="P275" s="261"/>
      <c r="Q275" s="261"/>
      <c r="R275" s="261"/>
      <c r="S275" s="261"/>
      <c r="T275" s="261"/>
      <c r="U275" s="261"/>
      <c r="V275" s="261"/>
      <c r="W275" s="261"/>
      <c r="X275" s="261"/>
      <c r="Y275" s="261"/>
      <c r="Z275" s="261"/>
      <c r="AA275" s="261"/>
      <c r="AB275" s="261"/>
      <c r="AC275" s="261"/>
      <c r="AD275" s="261"/>
      <c r="AE275" s="261"/>
      <c r="AF275" s="261"/>
      <c r="AG275" s="261"/>
      <c r="AH275" s="261"/>
      <c r="AI275" s="261"/>
      <c r="AJ275" s="261"/>
      <c r="AK275" s="261"/>
      <c r="AL275" s="261"/>
      <c r="AM275" s="261"/>
      <c r="AN275" s="261"/>
      <c r="AO275" s="261"/>
    </row>
    <row r="276" spans="1:41" s="73" customFormat="1" ht="12.75" customHeight="1">
      <c r="A276" s="69"/>
      <c r="B276" s="261"/>
      <c r="C276" s="261"/>
      <c r="D276" s="261"/>
      <c r="E276" s="261"/>
      <c r="F276" s="261"/>
      <c r="G276" s="261"/>
      <c r="H276" s="261"/>
      <c r="I276" s="261"/>
      <c r="J276" s="261"/>
      <c r="K276" s="261"/>
      <c r="L276" s="261"/>
      <c r="M276" s="261"/>
      <c r="N276" s="261"/>
      <c r="O276" s="261"/>
      <c r="P276" s="261"/>
      <c r="Q276" s="261"/>
      <c r="R276" s="261"/>
      <c r="S276" s="261"/>
      <c r="T276" s="261"/>
      <c r="U276" s="261"/>
      <c r="V276" s="261"/>
      <c r="W276" s="261"/>
      <c r="X276" s="261"/>
      <c r="Y276" s="261"/>
      <c r="Z276" s="261"/>
      <c r="AA276" s="261"/>
      <c r="AB276" s="261"/>
      <c r="AC276" s="261"/>
      <c r="AD276" s="261"/>
      <c r="AE276" s="261"/>
      <c r="AF276" s="261"/>
      <c r="AG276" s="261"/>
      <c r="AH276" s="261"/>
      <c r="AI276" s="261"/>
      <c r="AJ276" s="261"/>
      <c r="AK276" s="261"/>
      <c r="AL276" s="261"/>
      <c r="AM276" s="261"/>
      <c r="AN276" s="261"/>
      <c r="AO276" s="261"/>
    </row>
    <row r="277" spans="4:41" s="73" customFormat="1" ht="12.75" customHeight="1">
      <c r="D277" s="81" t="s">
        <v>930</v>
      </c>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row>
    <row r="278" spans="4:41" s="73" customFormat="1" ht="12.75" customHeight="1">
      <c r="D278" s="260" t="s">
        <v>932</v>
      </c>
      <c r="E278" s="260"/>
      <c r="F278" s="260"/>
      <c r="G278" s="260"/>
      <c r="H278" s="260"/>
      <c r="I278" s="260"/>
      <c r="J278" s="260"/>
      <c r="K278" s="260"/>
      <c r="L278" s="260"/>
      <c r="M278" s="260"/>
      <c r="N278" s="260"/>
      <c r="O278" s="265"/>
      <c r="P278" s="265"/>
      <c r="Q278" s="265"/>
      <c r="R278" s="265"/>
      <c r="S278" s="265"/>
      <c r="T278" s="265"/>
      <c r="U278" s="265"/>
      <c r="V278" s="265"/>
      <c r="W278" s="265"/>
      <c r="X278" s="265"/>
      <c r="Y278" s="265"/>
      <c r="Z278" s="265"/>
      <c r="AA278" s="265"/>
      <c r="AB278" s="265"/>
      <c r="AC278" s="265"/>
      <c r="AD278" s="265"/>
      <c r="AE278" s="265"/>
      <c r="AF278" s="265"/>
      <c r="AG278" s="265"/>
      <c r="AH278" s="265"/>
      <c r="AI278" s="265"/>
      <c r="AJ278" s="265"/>
      <c r="AK278" s="265"/>
      <c r="AL278" s="265"/>
      <c r="AM278" s="265"/>
      <c r="AN278" s="265"/>
      <c r="AO278" s="265"/>
    </row>
    <row r="279" spans="4:41" s="73" customFormat="1" ht="12.75" customHeight="1">
      <c r="D279" s="260"/>
      <c r="E279" s="260"/>
      <c r="F279" s="260"/>
      <c r="G279" s="260"/>
      <c r="H279" s="260"/>
      <c r="I279" s="260"/>
      <c r="J279" s="260"/>
      <c r="K279" s="260"/>
      <c r="L279" s="260"/>
      <c r="M279" s="260"/>
      <c r="N279" s="260"/>
      <c r="O279" s="265"/>
      <c r="P279" s="265"/>
      <c r="Q279" s="265"/>
      <c r="R279" s="265"/>
      <c r="S279" s="265"/>
      <c r="T279" s="265"/>
      <c r="U279" s="265"/>
      <c r="V279" s="265"/>
      <c r="W279" s="265"/>
      <c r="X279" s="265"/>
      <c r="Y279" s="265"/>
      <c r="Z279" s="265"/>
      <c r="AA279" s="265"/>
      <c r="AB279" s="265"/>
      <c r="AC279" s="265"/>
      <c r="AD279" s="265"/>
      <c r="AE279" s="265"/>
      <c r="AF279" s="265"/>
      <c r="AG279" s="265"/>
      <c r="AH279" s="265"/>
      <c r="AI279" s="265"/>
      <c r="AJ279" s="265"/>
      <c r="AK279" s="265"/>
      <c r="AL279" s="265"/>
      <c r="AM279" s="265"/>
      <c r="AN279" s="265"/>
      <c r="AO279" s="265"/>
    </row>
    <row r="280" spans="15:41" s="73" customFormat="1" ht="12.75" customHeight="1">
      <c r="O280" s="265"/>
      <c r="P280" s="265"/>
      <c r="Q280" s="265"/>
      <c r="R280" s="265"/>
      <c r="S280" s="265"/>
      <c r="T280" s="265"/>
      <c r="U280" s="265"/>
      <c r="V280" s="265"/>
      <c r="W280" s="265"/>
      <c r="X280" s="265"/>
      <c r="Y280" s="265"/>
      <c r="Z280" s="265"/>
      <c r="AA280" s="265"/>
      <c r="AB280" s="265"/>
      <c r="AC280" s="265"/>
      <c r="AD280" s="265"/>
      <c r="AE280" s="265"/>
      <c r="AF280" s="265"/>
      <c r="AG280" s="265"/>
      <c r="AH280" s="265"/>
      <c r="AI280" s="265"/>
      <c r="AJ280" s="265"/>
      <c r="AK280" s="265"/>
      <c r="AL280" s="265"/>
      <c r="AM280" s="265"/>
      <c r="AN280" s="265"/>
      <c r="AO280" s="265"/>
    </row>
    <row r="281" spans="15:41" s="73" customFormat="1" ht="7.5" customHeight="1">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row>
    <row r="282" spans="4:41" s="73" customFormat="1" ht="12.75" customHeight="1">
      <c r="D282" s="81" t="s">
        <v>939</v>
      </c>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row>
    <row r="283" spans="4:41" s="73" customFormat="1" ht="12.75" customHeight="1">
      <c r="D283" s="304" t="s">
        <v>933</v>
      </c>
      <c r="E283" s="304"/>
      <c r="F283" s="304"/>
      <c r="G283" s="304"/>
      <c r="H283" s="304"/>
      <c r="I283" s="304"/>
      <c r="J283" s="304"/>
      <c r="K283" s="304"/>
      <c r="L283" s="304"/>
      <c r="M283" s="304"/>
      <c r="N283" s="304"/>
      <c r="O283" s="425">
        <v>0</v>
      </c>
      <c r="P283" s="425"/>
      <c r="Q283" s="425"/>
      <c r="R283" s="425"/>
      <c r="S283" s="329" t="s">
        <v>396</v>
      </c>
      <c r="T283" s="329"/>
      <c r="U283" s="72"/>
      <c r="V283" s="72"/>
      <c r="W283" s="72"/>
      <c r="X283" s="72"/>
      <c r="Y283" s="72"/>
      <c r="Z283" s="72"/>
      <c r="AA283" s="72"/>
      <c r="AB283" s="72"/>
      <c r="AC283" s="72"/>
      <c r="AD283" s="72"/>
      <c r="AE283" s="72"/>
      <c r="AF283" s="72"/>
      <c r="AG283" s="72"/>
      <c r="AH283" s="72"/>
      <c r="AI283" s="72"/>
      <c r="AJ283" s="72"/>
      <c r="AK283" s="72"/>
      <c r="AL283" s="72"/>
      <c r="AM283" s="72"/>
      <c r="AN283" s="72"/>
      <c r="AO283" s="72"/>
    </row>
    <row r="284" spans="15:41" s="73" customFormat="1" ht="2.25" customHeight="1">
      <c r="O284" s="128"/>
      <c r="P284" s="128"/>
      <c r="Q284" s="128"/>
      <c r="R284" s="128"/>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row>
    <row r="285" spans="4:41" s="73" customFormat="1" ht="12.75" customHeight="1">
      <c r="D285" s="264" t="s">
        <v>938</v>
      </c>
      <c r="E285" s="264"/>
      <c r="F285" s="264"/>
      <c r="G285" s="264"/>
      <c r="H285" s="264"/>
      <c r="I285" s="264"/>
      <c r="J285" s="264"/>
      <c r="K285" s="264"/>
      <c r="L285" s="264"/>
      <c r="M285" s="264"/>
      <c r="N285" s="264"/>
      <c r="O285" s="425">
        <v>0</v>
      </c>
      <c r="P285" s="425"/>
      <c r="Q285" s="425"/>
      <c r="R285" s="425"/>
      <c r="S285" s="427" t="s">
        <v>940</v>
      </c>
      <c r="T285" s="427"/>
      <c r="U285" s="427"/>
      <c r="V285" s="428">
        <f>IF(ISERR(O285/O283*100)=TRUE,"",(O285/O283*100))</f>
      </c>
      <c r="W285" s="428"/>
      <c r="X285" s="428"/>
      <c r="Y285" s="71" t="s">
        <v>779</v>
      </c>
      <c r="Z285" s="72"/>
      <c r="AA285" s="72"/>
      <c r="AB285" s="72"/>
      <c r="AC285" s="72"/>
      <c r="AD285" s="72"/>
      <c r="AE285" s="72"/>
      <c r="AF285" s="72"/>
      <c r="AG285" s="72"/>
      <c r="AH285" s="72"/>
      <c r="AI285" s="72"/>
      <c r="AJ285" s="72"/>
      <c r="AK285" s="72"/>
      <c r="AL285" s="72"/>
      <c r="AM285" s="72"/>
      <c r="AN285" s="72"/>
      <c r="AO285" s="72"/>
    </row>
    <row r="286" spans="15:41" s="73" customFormat="1" ht="7.5" customHeight="1">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c r="AO286" s="72"/>
    </row>
    <row r="287" spans="4:41" s="73" customFormat="1" ht="12.75">
      <c r="D287" s="81" t="s">
        <v>944</v>
      </c>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row>
    <row r="288" spans="4:41" s="73" customFormat="1" ht="12.75" customHeight="1">
      <c r="D288" s="264" t="s">
        <v>931</v>
      </c>
      <c r="E288" s="264"/>
      <c r="F288" s="264"/>
      <c r="G288" s="264"/>
      <c r="H288" s="264"/>
      <c r="I288" s="264"/>
      <c r="J288" s="264"/>
      <c r="K288" s="264"/>
      <c r="L288" s="264"/>
      <c r="M288" s="264"/>
      <c r="N288" s="264"/>
      <c r="O288" s="494"/>
      <c r="P288" s="494"/>
      <c r="Q288" s="494"/>
      <c r="R288" s="494"/>
      <c r="S288" s="494"/>
      <c r="T288" s="494"/>
      <c r="U288" s="494"/>
      <c r="V288" s="494"/>
      <c r="W288" s="494"/>
      <c r="X288" s="494"/>
      <c r="Y288" s="494"/>
      <c r="Z288" s="494"/>
      <c r="AA288" s="494"/>
      <c r="AB288" s="494"/>
      <c r="AC288" s="494"/>
      <c r="AD288" s="494"/>
      <c r="AE288" s="494"/>
      <c r="AF288" s="494"/>
      <c r="AG288" s="494"/>
      <c r="AH288" s="494"/>
      <c r="AI288" s="494"/>
      <c r="AJ288" s="494"/>
      <c r="AK288" s="494"/>
      <c r="AL288" s="494"/>
      <c r="AM288" s="494"/>
      <c r="AN288" s="494"/>
      <c r="AO288" s="494"/>
    </row>
    <row r="289" spans="4:41" s="73" customFormat="1" ht="12.75" customHeight="1">
      <c r="D289" s="68"/>
      <c r="E289" s="68"/>
      <c r="F289" s="68"/>
      <c r="G289" s="68"/>
      <c r="H289" s="68"/>
      <c r="I289" s="68"/>
      <c r="J289" s="68"/>
      <c r="K289" s="68"/>
      <c r="L289" s="68"/>
      <c r="M289" s="68"/>
      <c r="N289" s="68"/>
      <c r="O289" s="494"/>
      <c r="P289" s="494"/>
      <c r="Q289" s="494"/>
      <c r="R289" s="494"/>
      <c r="S289" s="494"/>
      <c r="T289" s="494"/>
      <c r="U289" s="494"/>
      <c r="V289" s="494"/>
      <c r="W289" s="494"/>
      <c r="X289" s="494"/>
      <c r="Y289" s="494"/>
      <c r="Z289" s="494"/>
      <c r="AA289" s="494"/>
      <c r="AB289" s="494"/>
      <c r="AC289" s="494"/>
      <c r="AD289" s="494"/>
      <c r="AE289" s="494"/>
      <c r="AF289" s="494"/>
      <c r="AG289" s="494"/>
      <c r="AH289" s="494"/>
      <c r="AI289" s="494"/>
      <c r="AJ289" s="494"/>
      <c r="AK289" s="494"/>
      <c r="AL289" s="494"/>
      <c r="AM289" s="494"/>
      <c r="AN289" s="494"/>
      <c r="AO289" s="494"/>
    </row>
    <row r="290" spans="4:41" s="73" customFormat="1" ht="12.75" customHeight="1">
      <c r="D290" s="68"/>
      <c r="E290" s="68"/>
      <c r="F290" s="68"/>
      <c r="G290" s="68"/>
      <c r="H290" s="68"/>
      <c r="I290" s="68"/>
      <c r="J290" s="68"/>
      <c r="K290" s="68"/>
      <c r="L290" s="68"/>
      <c r="M290" s="68"/>
      <c r="N290" s="68"/>
      <c r="O290" s="494"/>
      <c r="P290" s="494"/>
      <c r="Q290" s="494"/>
      <c r="R290" s="494"/>
      <c r="S290" s="494"/>
      <c r="T290" s="494"/>
      <c r="U290" s="494"/>
      <c r="V290" s="494"/>
      <c r="W290" s="494"/>
      <c r="X290" s="494"/>
      <c r="Y290" s="494"/>
      <c r="Z290" s="494"/>
      <c r="AA290" s="494"/>
      <c r="AB290" s="494"/>
      <c r="AC290" s="494"/>
      <c r="AD290" s="494"/>
      <c r="AE290" s="494"/>
      <c r="AF290" s="494"/>
      <c r="AG290" s="494"/>
      <c r="AH290" s="494"/>
      <c r="AI290" s="494"/>
      <c r="AJ290" s="494"/>
      <c r="AK290" s="494"/>
      <c r="AL290" s="494"/>
      <c r="AM290" s="494"/>
      <c r="AN290" s="494"/>
      <c r="AO290" s="494"/>
    </row>
    <row r="291" spans="4:41" s="73" customFormat="1" ht="7.5" customHeight="1">
      <c r="D291" s="68"/>
      <c r="E291" s="68"/>
      <c r="F291" s="68"/>
      <c r="G291" s="68"/>
      <c r="H291" s="68"/>
      <c r="I291" s="68"/>
      <c r="J291" s="68"/>
      <c r="K291" s="68"/>
      <c r="L291" s="68"/>
      <c r="M291" s="68"/>
      <c r="N291" s="68"/>
      <c r="O291" s="8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row>
    <row r="292" spans="4:41" s="73" customFormat="1" ht="12.75" customHeight="1">
      <c r="D292" s="495" t="s">
        <v>946</v>
      </c>
      <c r="E292" s="495"/>
      <c r="F292" s="495"/>
      <c r="G292" s="495"/>
      <c r="H292" s="495"/>
      <c r="I292" s="495"/>
      <c r="J292" s="495"/>
      <c r="K292" s="495"/>
      <c r="L292" s="495"/>
      <c r="M292" s="495"/>
      <c r="N292" s="495"/>
      <c r="O292" s="495"/>
      <c r="P292" s="495"/>
      <c r="Q292" s="495"/>
      <c r="R292" s="495"/>
      <c r="S292" s="495"/>
      <c r="T292" s="495"/>
      <c r="U292" s="495"/>
      <c r="V292" s="495"/>
      <c r="W292" s="495"/>
      <c r="X292" s="495"/>
      <c r="Y292" s="495"/>
      <c r="Z292" s="495"/>
      <c r="AA292" s="495"/>
      <c r="AB292" s="495"/>
      <c r="AC292" s="495"/>
      <c r="AD292" s="495"/>
      <c r="AE292" s="495"/>
      <c r="AF292" s="495"/>
      <c r="AG292" s="495"/>
      <c r="AH292" s="495"/>
      <c r="AI292" s="495"/>
      <c r="AJ292" s="495"/>
      <c r="AK292" s="495"/>
      <c r="AL292" s="495"/>
      <c r="AM292" s="495"/>
      <c r="AN292" s="495"/>
      <c r="AO292" s="495"/>
    </row>
    <row r="293" spans="4:41" s="73" customFormat="1" ht="12.75" customHeight="1">
      <c r="D293" s="329" t="s">
        <v>945</v>
      </c>
      <c r="E293" s="329"/>
      <c r="F293" s="329"/>
      <c r="G293" s="329"/>
      <c r="H293" s="329"/>
      <c r="I293" s="329"/>
      <c r="J293" s="329"/>
      <c r="K293" s="329"/>
      <c r="L293" s="329"/>
      <c r="M293" s="329"/>
      <c r="N293" s="329"/>
      <c r="O293" s="329"/>
      <c r="P293" s="329"/>
      <c r="Q293" s="329"/>
      <c r="R293" s="329"/>
      <c r="S293" s="329"/>
      <c r="T293" s="329"/>
      <c r="U293" s="329"/>
      <c r="V293" s="329"/>
      <c r="W293" s="329"/>
      <c r="X293" s="329"/>
      <c r="Y293" s="329"/>
      <c r="Z293" s="329"/>
      <c r="AA293" s="329"/>
      <c r="AB293" s="329"/>
      <c r="AC293" s="329"/>
      <c r="AD293" s="329"/>
      <c r="AE293" s="329"/>
      <c r="AF293" s="329"/>
      <c r="AG293" s="329"/>
      <c r="AH293" s="329"/>
      <c r="AI293" s="329"/>
      <c r="AJ293" s="329"/>
      <c r="AK293" s="329"/>
      <c r="AL293" s="329"/>
      <c r="AM293" s="329"/>
      <c r="AN293" s="329"/>
      <c r="AO293" s="329"/>
    </row>
    <row r="294" spans="4:41" s="73" customFormat="1" ht="12.75" customHeight="1">
      <c r="D294" s="329"/>
      <c r="E294" s="329"/>
      <c r="F294" s="329"/>
      <c r="G294" s="329"/>
      <c r="H294" s="329"/>
      <c r="I294" s="329"/>
      <c r="J294" s="329"/>
      <c r="K294" s="329"/>
      <c r="L294" s="329"/>
      <c r="M294" s="329"/>
      <c r="N294" s="329"/>
      <c r="O294" s="329"/>
      <c r="P294" s="329"/>
      <c r="Q294" s="329"/>
      <c r="R294" s="329"/>
      <c r="S294" s="329"/>
      <c r="T294" s="329"/>
      <c r="U294" s="329"/>
      <c r="V294" s="329"/>
      <c r="W294" s="329"/>
      <c r="X294" s="329"/>
      <c r="Y294" s="329"/>
      <c r="Z294" s="329"/>
      <c r="AA294" s="329"/>
      <c r="AB294" s="329"/>
      <c r="AC294" s="329"/>
      <c r="AD294" s="329"/>
      <c r="AE294" s="329"/>
      <c r="AF294" s="329"/>
      <c r="AG294" s="329"/>
      <c r="AH294" s="329"/>
      <c r="AI294" s="329"/>
      <c r="AJ294" s="329"/>
      <c r="AK294" s="329"/>
      <c r="AL294" s="329"/>
      <c r="AM294" s="329"/>
      <c r="AN294" s="329"/>
      <c r="AO294" s="329"/>
    </row>
    <row r="295" spans="4:41" s="73" customFormat="1" ht="15" customHeight="1">
      <c r="D295" s="304" t="s">
        <v>947</v>
      </c>
      <c r="E295" s="304"/>
      <c r="F295" s="304"/>
      <c r="G295" s="304"/>
      <c r="H295" s="304"/>
      <c r="I295" s="304"/>
      <c r="J295" s="496"/>
      <c r="K295" s="496"/>
      <c r="L295" s="496"/>
      <c r="M295" s="496"/>
      <c r="N295" s="496"/>
      <c r="O295" s="496"/>
      <c r="P295" s="496"/>
      <c r="Q295" s="496"/>
      <c r="R295" s="496"/>
      <c r="S295" s="496"/>
      <c r="T295" s="496"/>
      <c r="U295" s="496"/>
      <c r="V295" s="304" t="s">
        <v>1017</v>
      </c>
      <c r="W295" s="304"/>
      <c r="X295" s="304"/>
      <c r="Y295" s="304"/>
      <c r="Z295" s="304"/>
      <c r="AA295" s="304"/>
      <c r="AB295" s="304"/>
      <c r="AC295" s="304"/>
      <c r="AD295" s="304"/>
      <c r="AE295" s="304"/>
      <c r="AF295" s="304"/>
      <c r="AG295" s="195"/>
      <c r="AH295" s="195"/>
      <c r="AI295" s="195"/>
      <c r="AJ295" s="195"/>
      <c r="AK295" s="195"/>
      <c r="AL295" s="195"/>
      <c r="AM295" s="195"/>
      <c r="AN295" s="195"/>
      <c r="AO295" s="195"/>
    </row>
    <row r="296" spans="4:41" s="73" customFormat="1" ht="2.25" customHeight="1">
      <c r="D296" s="72"/>
      <c r="E296" s="72"/>
      <c r="F296" s="72"/>
      <c r="G296" s="72"/>
      <c r="H296" s="72"/>
      <c r="I296" s="72"/>
      <c r="J296" s="72"/>
      <c r="K296" s="72"/>
      <c r="L296" s="72"/>
      <c r="M296" s="72"/>
      <c r="N296" s="72"/>
      <c r="O296" s="1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c r="AO296" s="72"/>
    </row>
    <row r="297" spans="4:41" s="73" customFormat="1" ht="13.5" customHeight="1">
      <c r="D297" s="304" t="s">
        <v>948</v>
      </c>
      <c r="E297" s="304"/>
      <c r="F297" s="304"/>
      <c r="G297" s="443"/>
      <c r="H297" s="443"/>
      <c r="I297" s="443"/>
      <c r="J297" s="443"/>
      <c r="K297" s="443"/>
      <c r="L297" s="443"/>
      <c r="M297" s="443"/>
      <c r="N297" s="72"/>
      <c r="V297" s="304" t="s">
        <v>1018</v>
      </c>
      <c r="W297" s="304"/>
      <c r="X297" s="304"/>
      <c r="Y297" s="304"/>
      <c r="Z297" s="304"/>
      <c r="AA297" s="304"/>
      <c r="AB297" s="497"/>
      <c r="AC297" s="497"/>
      <c r="AD297" s="497"/>
      <c r="AE297" s="497"/>
      <c r="AF297" s="497"/>
      <c r="AG297" s="497"/>
      <c r="AH297" s="497"/>
      <c r="AI297" s="497"/>
      <c r="AJ297" s="497"/>
      <c r="AK297" s="497"/>
      <c r="AL297" s="497"/>
      <c r="AM297" s="497"/>
      <c r="AN297" s="497"/>
      <c r="AO297" s="497"/>
    </row>
    <row r="298" spans="15:41" s="73" customFormat="1" ht="7.5" customHeight="1">
      <c r="O298" s="1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c r="AN298" s="72"/>
      <c r="AO298" s="72"/>
    </row>
    <row r="299" spans="4:41" s="73" customFormat="1" ht="12.75" customHeight="1">
      <c r="D299" s="83" t="s">
        <v>949</v>
      </c>
      <c r="O299" s="1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c r="AO299" s="72"/>
    </row>
    <row r="300" spans="4:41" s="73" customFormat="1" ht="12.75" customHeight="1">
      <c r="D300" s="264" t="s">
        <v>950</v>
      </c>
      <c r="E300" s="264"/>
      <c r="F300" s="264"/>
      <c r="G300" s="264"/>
      <c r="H300" s="264"/>
      <c r="I300" s="264"/>
      <c r="J300" s="264"/>
      <c r="K300" s="264"/>
      <c r="L300" s="264"/>
      <c r="M300" s="264"/>
      <c r="N300" s="264"/>
      <c r="O300" s="264"/>
      <c r="P300" s="264"/>
      <c r="Q300" s="264"/>
      <c r="R300" s="264"/>
      <c r="S300" s="264"/>
      <c r="T300" s="264"/>
      <c r="U300" s="264"/>
      <c r="V300" s="264"/>
      <c r="W300" s="264"/>
      <c r="X300" s="264"/>
      <c r="Y300" s="264"/>
      <c r="Z300" s="444"/>
      <c r="AA300" s="444"/>
      <c r="AB300" s="444"/>
      <c r="AC300" s="444"/>
      <c r="AD300" s="444"/>
      <c r="AE300" s="72"/>
      <c r="AF300" s="72"/>
      <c r="AG300" s="72"/>
      <c r="AH300" s="72"/>
      <c r="AI300" s="72"/>
      <c r="AJ300" s="72"/>
      <c r="AK300" s="72"/>
      <c r="AL300" s="72"/>
      <c r="AM300" s="72"/>
      <c r="AN300" s="72"/>
      <c r="AO300" s="72"/>
    </row>
    <row r="301" spans="15:41" s="73" customFormat="1" ht="8.25" customHeight="1">
      <c r="O301" s="1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c r="AO301" s="72"/>
    </row>
    <row r="302" spans="4:41" s="73" customFormat="1" ht="12.75" customHeight="1">
      <c r="D302" s="81" t="s">
        <v>935</v>
      </c>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c r="AO302" s="72"/>
    </row>
    <row r="303" spans="4:41" s="73" customFormat="1" ht="12.75" customHeight="1">
      <c r="D303" s="304" t="s">
        <v>934</v>
      </c>
      <c r="E303" s="304"/>
      <c r="F303" s="304"/>
      <c r="G303" s="304"/>
      <c r="H303" s="304"/>
      <c r="I303" s="304"/>
      <c r="J303" s="304"/>
      <c r="K303" s="304"/>
      <c r="L303" s="304"/>
      <c r="M303" s="304"/>
      <c r="N303" s="304"/>
      <c r="O303" s="426">
        <v>0</v>
      </c>
      <c r="P303" s="426"/>
      <c r="Q303" s="426"/>
      <c r="R303" s="426"/>
      <c r="S303" s="329" t="s">
        <v>936</v>
      </c>
      <c r="T303" s="329"/>
      <c r="U303" s="329"/>
      <c r="V303" s="72"/>
      <c r="W303" s="72"/>
      <c r="X303" s="264" t="s">
        <v>937</v>
      </c>
      <c r="Y303" s="264"/>
      <c r="Z303" s="264"/>
      <c r="AA303" s="264"/>
      <c r="AB303" s="264"/>
      <c r="AC303" s="264"/>
      <c r="AD303" s="264"/>
      <c r="AE303" s="264"/>
      <c r="AF303" s="264"/>
      <c r="AG303" s="264"/>
      <c r="AH303" s="264"/>
      <c r="AI303" s="426">
        <v>0</v>
      </c>
      <c r="AJ303" s="426"/>
      <c r="AK303" s="426"/>
      <c r="AL303" s="426"/>
      <c r="AM303" s="329" t="s">
        <v>936</v>
      </c>
      <c r="AN303" s="329"/>
      <c r="AO303" s="329"/>
    </row>
    <row r="304" spans="4:41" s="73" customFormat="1" ht="7.5" customHeight="1">
      <c r="D304" s="68"/>
      <c r="E304" s="68"/>
      <c r="F304" s="68"/>
      <c r="G304" s="68"/>
      <c r="H304" s="68"/>
      <c r="I304" s="68"/>
      <c r="J304" s="68"/>
      <c r="K304" s="68"/>
      <c r="L304" s="68"/>
      <c r="M304" s="68"/>
      <c r="N304" s="68"/>
      <c r="O304" s="88"/>
      <c r="P304" s="88"/>
      <c r="Q304" s="88"/>
      <c r="R304" s="88"/>
      <c r="S304" s="72"/>
      <c r="T304" s="72"/>
      <c r="U304" s="72"/>
      <c r="V304" s="72"/>
      <c r="W304" s="72"/>
      <c r="X304" s="72"/>
      <c r="Y304" s="72"/>
      <c r="Z304" s="72"/>
      <c r="AA304" s="72"/>
      <c r="AB304" s="72"/>
      <c r="AC304" s="72"/>
      <c r="AD304" s="72"/>
      <c r="AE304" s="72"/>
      <c r="AF304" s="72"/>
      <c r="AG304" s="72"/>
      <c r="AH304" s="72"/>
      <c r="AI304" s="72"/>
      <c r="AJ304" s="72"/>
      <c r="AK304" s="72"/>
      <c r="AL304" s="72"/>
      <c r="AM304" s="72"/>
      <c r="AN304" s="72"/>
      <c r="AO304" s="72"/>
    </row>
    <row r="305" spans="4:41" s="73" customFormat="1" ht="12.75" customHeight="1">
      <c r="D305" s="89" t="s">
        <v>1012</v>
      </c>
      <c r="E305" s="68"/>
      <c r="F305" s="68"/>
      <c r="G305" s="68"/>
      <c r="H305" s="68"/>
      <c r="I305" s="68"/>
      <c r="J305" s="68"/>
      <c r="K305" s="68"/>
      <c r="L305" s="68"/>
      <c r="M305" s="68"/>
      <c r="N305" s="68"/>
      <c r="O305" s="88"/>
      <c r="P305" s="88"/>
      <c r="Q305" s="88"/>
      <c r="R305" s="88"/>
      <c r="S305" s="72"/>
      <c r="T305" s="72"/>
      <c r="U305" s="72"/>
      <c r="V305" s="72"/>
      <c r="W305" s="72"/>
      <c r="X305" s="72"/>
      <c r="Y305" s="72"/>
      <c r="Z305" s="72"/>
      <c r="AA305" s="72"/>
      <c r="AB305" s="72"/>
      <c r="AC305" s="72"/>
      <c r="AD305" s="72"/>
      <c r="AE305" s="72"/>
      <c r="AF305" s="72"/>
      <c r="AG305" s="72"/>
      <c r="AH305" s="72"/>
      <c r="AI305" s="72"/>
      <c r="AJ305" s="72"/>
      <c r="AK305" s="72"/>
      <c r="AL305" s="72"/>
      <c r="AM305" s="72"/>
      <c r="AN305" s="72"/>
      <c r="AO305" s="72"/>
    </row>
    <row r="306" spans="4:41" s="73" customFormat="1" ht="12.75" customHeight="1">
      <c r="D306" s="264" t="s">
        <v>1013</v>
      </c>
      <c r="E306" s="264"/>
      <c r="F306" s="264"/>
      <c r="G306" s="264"/>
      <c r="H306" s="264"/>
      <c r="I306" s="264"/>
      <c r="J306" s="264"/>
      <c r="K306" s="264"/>
      <c r="L306" s="264"/>
      <c r="M306" s="264"/>
      <c r="N306" s="264"/>
      <c r="O306" s="492"/>
      <c r="P306" s="492"/>
      <c r="Q306" s="492"/>
      <c r="R306" s="492"/>
      <c r="S306" s="492"/>
      <c r="T306" s="492"/>
      <c r="U306" s="492"/>
      <c r="V306" s="492"/>
      <c r="W306" s="264" t="s">
        <v>1016</v>
      </c>
      <c r="X306" s="264"/>
      <c r="Y306" s="264"/>
      <c r="Z306" s="264"/>
      <c r="AA306" s="264"/>
      <c r="AB306" s="264"/>
      <c r="AC306" s="264"/>
      <c r="AD306" s="264"/>
      <c r="AE306" s="264"/>
      <c r="AF306" s="264"/>
      <c r="AG306" s="264"/>
      <c r="AH306" s="492"/>
      <c r="AI306" s="492"/>
      <c r="AJ306" s="492"/>
      <c r="AK306" s="492"/>
      <c r="AL306" s="492"/>
      <c r="AM306" s="492"/>
      <c r="AN306" s="492"/>
      <c r="AO306" s="492"/>
    </row>
    <row r="307" spans="4:41" s="73" customFormat="1" ht="2.25" customHeight="1">
      <c r="D307" s="68"/>
      <c r="E307" s="68"/>
      <c r="F307" s="68"/>
      <c r="G307" s="68"/>
      <c r="H307" s="68"/>
      <c r="I307" s="68"/>
      <c r="J307" s="68"/>
      <c r="K307" s="68"/>
      <c r="L307" s="68"/>
      <c r="M307" s="68"/>
      <c r="N307" s="68"/>
      <c r="O307" s="88"/>
      <c r="P307" s="88"/>
      <c r="Q307" s="88"/>
      <c r="R307" s="88"/>
      <c r="S307" s="72"/>
      <c r="T307" s="72"/>
      <c r="U307" s="72"/>
      <c r="V307" s="72"/>
      <c r="W307" s="72"/>
      <c r="X307" s="72"/>
      <c r="Y307" s="72"/>
      <c r="Z307" s="72"/>
      <c r="AA307" s="72"/>
      <c r="AB307" s="72"/>
      <c r="AC307" s="72"/>
      <c r="AD307" s="72"/>
      <c r="AE307" s="72"/>
      <c r="AF307" s="72"/>
      <c r="AG307" s="72"/>
      <c r="AH307" s="72"/>
      <c r="AI307" s="72"/>
      <c r="AJ307" s="72"/>
      <c r="AK307" s="72"/>
      <c r="AL307" s="72"/>
      <c r="AM307" s="72"/>
      <c r="AN307" s="72"/>
      <c r="AO307" s="72"/>
    </row>
    <row r="308" spans="4:41" s="73" customFormat="1" ht="12.75" customHeight="1">
      <c r="D308" s="264" t="s">
        <v>1015</v>
      </c>
      <c r="E308" s="264"/>
      <c r="F308" s="264"/>
      <c r="G308" s="264"/>
      <c r="H308" s="264"/>
      <c r="I308" s="264"/>
      <c r="J308" s="264"/>
      <c r="K308" s="264"/>
      <c r="L308" s="264"/>
      <c r="M308" s="264"/>
      <c r="N308" s="264"/>
      <c r="O308" s="491"/>
      <c r="P308" s="491"/>
      <c r="Q308" s="491"/>
      <c r="R308" s="491"/>
      <c r="S308" s="491"/>
      <c r="T308" s="491"/>
      <c r="U308" s="491"/>
      <c r="V308" s="491"/>
      <c r="W308" s="491"/>
      <c r="X308" s="491"/>
      <c r="Y308" s="491"/>
      <c r="Z308" s="491"/>
      <c r="AA308" s="491"/>
      <c r="AB308" s="491"/>
      <c r="AC308" s="491"/>
      <c r="AD308" s="491"/>
      <c r="AE308" s="491"/>
      <c r="AF308" s="491"/>
      <c r="AG308" s="491"/>
      <c r="AH308" s="491"/>
      <c r="AI308" s="491"/>
      <c r="AJ308" s="491"/>
      <c r="AK308" s="491"/>
      <c r="AL308" s="491"/>
      <c r="AM308" s="491"/>
      <c r="AN308" s="491"/>
      <c r="AO308" s="491"/>
    </row>
    <row r="309" spans="4:41" s="73" customFormat="1" ht="12.75" customHeight="1">
      <c r="D309" s="68"/>
      <c r="E309" s="68"/>
      <c r="F309" s="68"/>
      <c r="G309" s="68"/>
      <c r="H309" s="68"/>
      <c r="I309" s="68"/>
      <c r="J309" s="68"/>
      <c r="K309" s="68"/>
      <c r="L309" s="68"/>
      <c r="M309" s="68"/>
      <c r="N309" s="68"/>
      <c r="O309" s="491"/>
      <c r="P309" s="491"/>
      <c r="Q309" s="491"/>
      <c r="R309" s="491"/>
      <c r="S309" s="491"/>
      <c r="T309" s="491"/>
      <c r="U309" s="491"/>
      <c r="V309" s="491"/>
      <c r="W309" s="491"/>
      <c r="X309" s="491"/>
      <c r="Y309" s="491"/>
      <c r="Z309" s="491"/>
      <c r="AA309" s="491"/>
      <c r="AB309" s="491"/>
      <c r="AC309" s="491"/>
      <c r="AD309" s="491"/>
      <c r="AE309" s="491"/>
      <c r="AF309" s="491"/>
      <c r="AG309" s="491"/>
      <c r="AH309" s="491"/>
      <c r="AI309" s="491"/>
      <c r="AJ309" s="491"/>
      <c r="AK309" s="491"/>
      <c r="AL309" s="491"/>
      <c r="AM309" s="491"/>
      <c r="AN309" s="491"/>
      <c r="AO309" s="491"/>
    </row>
    <row r="310" spans="4:41" s="73" customFormat="1" ht="12.75" customHeight="1">
      <c r="D310" s="68"/>
      <c r="E310" s="68"/>
      <c r="F310" s="68"/>
      <c r="G310" s="68"/>
      <c r="H310" s="68"/>
      <c r="I310" s="68"/>
      <c r="J310" s="68"/>
      <c r="K310" s="68"/>
      <c r="L310" s="68"/>
      <c r="M310" s="68"/>
      <c r="N310" s="68"/>
      <c r="O310" s="491"/>
      <c r="P310" s="491"/>
      <c r="Q310" s="491"/>
      <c r="R310" s="491"/>
      <c r="S310" s="491"/>
      <c r="T310" s="491"/>
      <c r="U310" s="491"/>
      <c r="V310" s="491"/>
      <c r="W310" s="491"/>
      <c r="X310" s="491"/>
      <c r="Y310" s="491"/>
      <c r="Z310" s="491"/>
      <c r="AA310" s="491"/>
      <c r="AB310" s="491"/>
      <c r="AC310" s="491"/>
      <c r="AD310" s="491"/>
      <c r="AE310" s="491"/>
      <c r="AF310" s="491"/>
      <c r="AG310" s="491"/>
      <c r="AH310" s="491"/>
      <c r="AI310" s="491"/>
      <c r="AJ310" s="491"/>
      <c r="AK310" s="491"/>
      <c r="AL310" s="491"/>
      <c r="AM310" s="491"/>
      <c r="AN310" s="491"/>
      <c r="AO310" s="491"/>
    </row>
    <row r="311" spans="4:41" s="73" customFormat="1" ht="2.25" customHeight="1">
      <c r="D311" s="68"/>
      <c r="E311" s="68"/>
      <c r="F311" s="68"/>
      <c r="G311" s="68"/>
      <c r="H311" s="68"/>
      <c r="I311" s="68"/>
      <c r="J311" s="68"/>
      <c r="K311" s="68"/>
      <c r="L311" s="68"/>
      <c r="M311" s="68"/>
      <c r="N311" s="68"/>
      <c r="O311" s="132"/>
      <c r="P311" s="132"/>
      <c r="Q311" s="132"/>
      <c r="R311" s="132"/>
      <c r="S311" s="128"/>
      <c r="T311" s="128"/>
      <c r="U311" s="128"/>
      <c r="V311" s="128"/>
      <c r="W311" s="128"/>
      <c r="X311" s="128"/>
      <c r="Y311" s="128"/>
      <c r="Z311" s="128"/>
      <c r="AA311" s="128"/>
      <c r="AB311" s="128"/>
      <c r="AC311" s="128"/>
      <c r="AD311" s="128"/>
      <c r="AE311" s="128"/>
      <c r="AF311" s="128"/>
      <c r="AG311" s="128"/>
      <c r="AH311" s="128"/>
      <c r="AI311" s="128"/>
      <c r="AJ311" s="128"/>
      <c r="AK311" s="128"/>
      <c r="AL311" s="128"/>
      <c r="AM311" s="128"/>
      <c r="AN311" s="128"/>
      <c r="AO311" s="128"/>
    </row>
    <row r="312" spans="4:41" s="73" customFormat="1" ht="12.75" customHeight="1">
      <c r="D312" s="264" t="s">
        <v>1014</v>
      </c>
      <c r="E312" s="264"/>
      <c r="F312" s="264"/>
      <c r="G312" s="264"/>
      <c r="H312" s="264"/>
      <c r="I312" s="264"/>
      <c r="J312" s="264"/>
      <c r="K312" s="264"/>
      <c r="L312" s="264"/>
      <c r="M312" s="264"/>
      <c r="N312" s="264"/>
      <c r="O312" s="491"/>
      <c r="P312" s="491"/>
      <c r="Q312" s="491"/>
      <c r="R312" s="491"/>
      <c r="S312" s="491"/>
      <c r="T312" s="491"/>
      <c r="U312" s="491"/>
      <c r="V312" s="491"/>
      <c r="W312" s="491"/>
      <c r="X312" s="491"/>
      <c r="Y312" s="491"/>
      <c r="Z312" s="491"/>
      <c r="AA312" s="491"/>
      <c r="AB312" s="491"/>
      <c r="AC312" s="491"/>
      <c r="AD312" s="491"/>
      <c r="AE312" s="491"/>
      <c r="AF312" s="491"/>
      <c r="AG312" s="491"/>
      <c r="AH312" s="491"/>
      <c r="AI312" s="491"/>
      <c r="AJ312" s="491"/>
      <c r="AK312" s="491"/>
      <c r="AL312" s="491"/>
      <c r="AM312" s="491"/>
      <c r="AN312" s="491"/>
      <c r="AO312" s="491"/>
    </row>
    <row r="313" spans="4:41" s="73" customFormat="1" ht="12.75" customHeight="1">
      <c r="D313" s="68"/>
      <c r="E313" s="68"/>
      <c r="F313" s="68"/>
      <c r="G313" s="68"/>
      <c r="H313" s="68"/>
      <c r="I313" s="68"/>
      <c r="J313" s="68"/>
      <c r="K313" s="68"/>
      <c r="L313" s="68"/>
      <c r="M313" s="68"/>
      <c r="N313" s="68"/>
      <c r="O313" s="491"/>
      <c r="P313" s="491"/>
      <c r="Q313" s="491"/>
      <c r="R313" s="491"/>
      <c r="S313" s="491"/>
      <c r="T313" s="491"/>
      <c r="U313" s="491"/>
      <c r="V313" s="491"/>
      <c r="W313" s="491"/>
      <c r="X313" s="491"/>
      <c r="Y313" s="491"/>
      <c r="Z313" s="491"/>
      <c r="AA313" s="491"/>
      <c r="AB313" s="491"/>
      <c r="AC313" s="491"/>
      <c r="AD313" s="491"/>
      <c r="AE313" s="491"/>
      <c r="AF313" s="491"/>
      <c r="AG313" s="491"/>
      <c r="AH313" s="491"/>
      <c r="AI313" s="491"/>
      <c r="AJ313" s="491"/>
      <c r="AK313" s="491"/>
      <c r="AL313" s="491"/>
      <c r="AM313" s="491"/>
      <c r="AN313" s="491"/>
      <c r="AO313" s="491"/>
    </row>
    <row r="314" spans="4:41" s="73" customFormat="1" ht="12.75" customHeight="1">
      <c r="D314" s="68"/>
      <c r="E314" s="68"/>
      <c r="F314" s="68"/>
      <c r="G314" s="68"/>
      <c r="H314" s="68"/>
      <c r="I314" s="68"/>
      <c r="J314" s="68"/>
      <c r="K314" s="68"/>
      <c r="L314" s="68"/>
      <c r="M314" s="68"/>
      <c r="N314" s="68"/>
      <c r="O314" s="491"/>
      <c r="P314" s="491"/>
      <c r="Q314" s="491"/>
      <c r="R314" s="491"/>
      <c r="S314" s="491"/>
      <c r="T314" s="491"/>
      <c r="U314" s="491"/>
      <c r="V314" s="491"/>
      <c r="W314" s="491"/>
      <c r="X314" s="491"/>
      <c r="Y314" s="491"/>
      <c r="Z314" s="491"/>
      <c r="AA314" s="491"/>
      <c r="AB314" s="491"/>
      <c r="AC314" s="491"/>
      <c r="AD314" s="491"/>
      <c r="AE314" s="491"/>
      <c r="AF314" s="491"/>
      <c r="AG314" s="491"/>
      <c r="AH314" s="491"/>
      <c r="AI314" s="491"/>
      <c r="AJ314" s="491"/>
      <c r="AK314" s="491"/>
      <c r="AL314" s="491"/>
      <c r="AM314" s="491"/>
      <c r="AN314" s="491"/>
      <c r="AO314" s="491"/>
    </row>
    <row r="315" spans="4:41" s="73" customFormat="1" ht="7.5" customHeight="1">
      <c r="D315" s="68"/>
      <c r="E315" s="68"/>
      <c r="F315" s="68"/>
      <c r="G315" s="68"/>
      <c r="H315" s="68"/>
      <c r="I315" s="68"/>
      <c r="J315" s="68"/>
      <c r="K315" s="68"/>
      <c r="L315" s="68"/>
      <c r="M315" s="68"/>
      <c r="N315" s="68"/>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row>
    <row r="316" spans="4:41" s="73" customFormat="1" ht="12.75" customHeight="1">
      <c r="D316" s="89" t="s">
        <v>1023</v>
      </c>
      <c r="E316" s="68"/>
      <c r="F316" s="68"/>
      <c r="G316" s="68"/>
      <c r="H316" s="68"/>
      <c r="I316" s="68"/>
      <c r="J316" s="68"/>
      <c r="K316" s="68"/>
      <c r="L316" s="68"/>
      <c r="M316" s="68"/>
      <c r="N316" s="68"/>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row>
    <row r="317" spans="4:41" s="73" customFormat="1" ht="12.75" customHeight="1">
      <c r="D317" s="264" t="s">
        <v>1019</v>
      </c>
      <c r="E317" s="264"/>
      <c r="F317" s="264"/>
      <c r="G317" s="264"/>
      <c r="H317" s="264"/>
      <c r="I317" s="264"/>
      <c r="J317" s="264"/>
      <c r="K317" s="264"/>
      <c r="L317" s="264"/>
      <c r="M317" s="264"/>
      <c r="N317" s="264"/>
      <c r="O317" s="491"/>
      <c r="P317" s="491"/>
      <c r="Q317" s="491"/>
      <c r="R317" s="491"/>
      <c r="S317" s="491"/>
      <c r="T317" s="491"/>
      <c r="U317" s="491"/>
      <c r="V317" s="491"/>
      <c r="W317" s="491"/>
      <c r="X317" s="491"/>
      <c r="Y317" s="491"/>
      <c r="Z317" s="491"/>
      <c r="AA317" s="491"/>
      <c r="AB317" s="491"/>
      <c r="AC317" s="491"/>
      <c r="AD317" s="491"/>
      <c r="AE317" s="491"/>
      <c r="AF317" s="491"/>
      <c r="AG317" s="491"/>
      <c r="AH317" s="491"/>
      <c r="AI317" s="491"/>
      <c r="AJ317" s="491"/>
      <c r="AK317" s="491"/>
      <c r="AL317" s="491"/>
      <c r="AM317" s="491"/>
      <c r="AN317" s="491"/>
      <c r="AO317" s="491"/>
    </row>
    <row r="318" spans="4:41" s="73" customFormat="1" ht="2.25" customHeight="1">
      <c r="D318" s="68"/>
      <c r="E318" s="68"/>
      <c r="F318" s="68"/>
      <c r="G318" s="68"/>
      <c r="H318" s="68"/>
      <c r="I318" s="68"/>
      <c r="J318" s="68"/>
      <c r="K318" s="68"/>
      <c r="L318" s="68"/>
      <c r="M318" s="68"/>
      <c r="N318" s="68"/>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row>
    <row r="319" spans="4:41" s="73" customFormat="1" ht="12.75" customHeight="1">
      <c r="D319" s="264" t="s">
        <v>1021</v>
      </c>
      <c r="E319" s="264"/>
      <c r="F319" s="264"/>
      <c r="G319" s="264"/>
      <c r="H319" s="264"/>
      <c r="I319" s="264"/>
      <c r="J319" s="264"/>
      <c r="K319" s="264"/>
      <c r="L319" s="264"/>
      <c r="M319" s="264"/>
      <c r="N319" s="264"/>
      <c r="O319" s="264"/>
      <c r="P319" s="264"/>
      <c r="Q319" s="494"/>
      <c r="R319" s="494"/>
      <c r="S319" s="494"/>
      <c r="U319" s="264" t="s">
        <v>1022</v>
      </c>
      <c r="V319" s="264"/>
      <c r="W319" s="264"/>
      <c r="X319" s="264"/>
      <c r="Y319" s="264"/>
      <c r="Z319" s="264"/>
      <c r="AA319" s="264"/>
      <c r="AB319" s="264"/>
      <c r="AC319" s="264"/>
      <c r="AD319" s="264"/>
      <c r="AE319" s="264"/>
      <c r="AF319" s="264"/>
      <c r="AG319" s="264"/>
      <c r="AH319" s="498"/>
      <c r="AI319" s="498"/>
      <c r="AJ319" s="498"/>
      <c r="AK319" s="90"/>
      <c r="AL319" s="90"/>
      <c r="AM319" s="90"/>
      <c r="AN319" s="90"/>
      <c r="AO319" s="90"/>
    </row>
    <row r="320" spans="4:41" s="73" customFormat="1" ht="2.25" customHeight="1">
      <c r="D320" s="68"/>
      <c r="E320" s="68"/>
      <c r="F320" s="68"/>
      <c r="G320" s="68"/>
      <c r="H320" s="68"/>
      <c r="I320" s="68"/>
      <c r="J320" s="68"/>
      <c r="K320" s="68"/>
      <c r="L320" s="68"/>
      <c r="M320" s="68"/>
      <c r="N320" s="68"/>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row>
    <row r="321" spans="4:41" s="73" customFormat="1" ht="12.75" customHeight="1">
      <c r="D321" s="264" t="s">
        <v>1020</v>
      </c>
      <c r="E321" s="264"/>
      <c r="F321" s="264"/>
      <c r="G321" s="264"/>
      <c r="H321" s="264"/>
      <c r="I321" s="264"/>
      <c r="J321" s="264"/>
      <c r="K321" s="264"/>
      <c r="L321" s="264"/>
      <c r="M321" s="264"/>
      <c r="N321" s="264"/>
      <c r="O321" s="264"/>
      <c r="P321" s="264"/>
      <c r="Q321" s="264"/>
      <c r="R321" s="264"/>
      <c r="S321" s="264"/>
      <c r="T321" s="491"/>
      <c r="U321" s="491"/>
      <c r="V321" s="491"/>
      <c r="W321" s="491"/>
      <c r="X321" s="491"/>
      <c r="Y321" s="491"/>
      <c r="Z321" s="491"/>
      <c r="AA321" s="491"/>
      <c r="AB321" s="491"/>
      <c r="AC321" s="491"/>
      <c r="AD321" s="491"/>
      <c r="AE321" s="491"/>
      <c r="AF321" s="491"/>
      <c r="AG321" s="491"/>
      <c r="AH321" s="491"/>
      <c r="AI321" s="491"/>
      <c r="AJ321" s="491"/>
      <c r="AK321" s="491"/>
      <c r="AL321" s="491"/>
      <c r="AM321" s="491"/>
      <c r="AN321" s="491"/>
      <c r="AO321" s="491"/>
    </row>
    <row r="322" spans="15:41" s="73" customFormat="1" ht="7.5" customHeight="1">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c r="AO322" s="72"/>
    </row>
    <row r="323" spans="4:41" s="73" customFormat="1" ht="12.75" customHeight="1">
      <c r="D323" s="81" t="s">
        <v>951</v>
      </c>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c r="AO323" s="72"/>
    </row>
    <row r="324" spans="4:41" s="73" customFormat="1" ht="12.75" customHeight="1">
      <c r="D324" s="304" t="s">
        <v>952</v>
      </c>
      <c r="E324" s="304"/>
      <c r="F324" s="304"/>
      <c r="G324" s="304"/>
      <c r="H324" s="304"/>
      <c r="I324" s="304"/>
      <c r="J324" s="304"/>
      <c r="K324" s="304"/>
      <c r="L324" s="304"/>
      <c r="M324" s="304"/>
      <c r="N324" s="304"/>
      <c r="O324" s="442"/>
      <c r="P324" s="442"/>
      <c r="Q324" s="442"/>
      <c r="R324" s="442"/>
      <c r="S324" s="442"/>
      <c r="T324" s="442"/>
      <c r="U324" s="442"/>
      <c r="V324" s="442"/>
      <c r="W324" s="442"/>
      <c r="X324" s="442"/>
      <c r="Y324" s="442"/>
      <c r="Z324" s="442"/>
      <c r="AA324" s="442"/>
      <c r="AB324" s="442"/>
      <c r="AC324" s="442"/>
      <c r="AD324" s="442"/>
      <c r="AE324" s="442"/>
      <c r="AF324" s="442"/>
      <c r="AG324" s="442"/>
      <c r="AH324" s="442"/>
      <c r="AI324" s="442"/>
      <c r="AJ324" s="442"/>
      <c r="AK324" s="442"/>
      <c r="AL324" s="442"/>
      <c r="AM324" s="442"/>
      <c r="AN324" s="442"/>
      <c r="AO324" s="442"/>
    </row>
    <row r="325" spans="4:41" s="73" customFormat="1" ht="12.75" customHeight="1">
      <c r="D325" s="74"/>
      <c r="E325" s="74"/>
      <c r="F325" s="74"/>
      <c r="G325" s="74"/>
      <c r="H325" s="74"/>
      <c r="I325" s="74"/>
      <c r="J325" s="74"/>
      <c r="K325" s="74"/>
      <c r="L325" s="74"/>
      <c r="M325" s="74"/>
      <c r="N325" s="74"/>
      <c r="O325" s="442"/>
      <c r="P325" s="442"/>
      <c r="Q325" s="442"/>
      <c r="R325" s="442"/>
      <c r="S325" s="442"/>
      <c r="T325" s="442"/>
      <c r="U325" s="442"/>
      <c r="V325" s="442"/>
      <c r="W325" s="442"/>
      <c r="X325" s="442"/>
      <c r="Y325" s="442"/>
      <c r="Z325" s="442"/>
      <c r="AA325" s="442"/>
      <c r="AB325" s="442"/>
      <c r="AC325" s="442"/>
      <c r="AD325" s="442"/>
      <c r="AE325" s="442"/>
      <c r="AF325" s="442"/>
      <c r="AG325" s="442"/>
      <c r="AH325" s="442"/>
      <c r="AI325" s="442"/>
      <c r="AJ325" s="442"/>
      <c r="AK325" s="442"/>
      <c r="AL325" s="442"/>
      <c r="AM325" s="442"/>
      <c r="AN325" s="442"/>
      <c r="AO325" s="442"/>
    </row>
    <row r="326" spans="15:41" s="73" customFormat="1" ht="12.75" customHeight="1">
      <c r="O326" s="442"/>
      <c r="P326" s="442"/>
      <c r="Q326" s="442"/>
      <c r="R326" s="442"/>
      <c r="S326" s="442"/>
      <c r="T326" s="442"/>
      <c r="U326" s="442"/>
      <c r="V326" s="442"/>
      <c r="W326" s="442"/>
      <c r="X326" s="442"/>
      <c r="Y326" s="442"/>
      <c r="Z326" s="442"/>
      <c r="AA326" s="442"/>
      <c r="AB326" s="442"/>
      <c r="AC326" s="442"/>
      <c r="AD326" s="442"/>
      <c r="AE326" s="442"/>
      <c r="AF326" s="442"/>
      <c r="AG326" s="442"/>
      <c r="AH326" s="442"/>
      <c r="AI326" s="442"/>
      <c r="AJ326" s="442"/>
      <c r="AK326" s="442"/>
      <c r="AL326" s="442"/>
      <c r="AM326" s="442"/>
      <c r="AN326" s="442"/>
      <c r="AO326" s="442"/>
    </row>
    <row r="327" spans="15:41" s="73" customFormat="1" ht="12.75" customHeight="1">
      <c r="O327" s="442"/>
      <c r="P327" s="442"/>
      <c r="Q327" s="442"/>
      <c r="R327" s="442"/>
      <c r="S327" s="442"/>
      <c r="T327" s="442"/>
      <c r="U327" s="442"/>
      <c r="V327" s="442"/>
      <c r="W327" s="442"/>
      <c r="X327" s="442"/>
      <c r="Y327" s="442"/>
      <c r="Z327" s="442"/>
      <c r="AA327" s="442"/>
      <c r="AB327" s="442"/>
      <c r="AC327" s="442"/>
      <c r="AD327" s="442"/>
      <c r="AE327" s="442"/>
      <c r="AF327" s="442"/>
      <c r="AG327" s="442"/>
      <c r="AH327" s="442"/>
      <c r="AI327" s="442"/>
      <c r="AJ327" s="442"/>
      <c r="AK327" s="442"/>
      <c r="AL327" s="442"/>
      <c r="AM327" s="442"/>
      <c r="AN327" s="442"/>
      <c r="AO327" s="442"/>
    </row>
    <row r="328" spans="15:41" s="73" customFormat="1" ht="12.75" customHeight="1">
      <c r="O328" s="442"/>
      <c r="P328" s="442"/>
      <c r="Q328" s="442"/>
      <c r="R328" s="442"/>
      <c r="S328" s="442"/>
      <c r="T328" s="442"/>
      <c r="U328" s="442"/>
      <c r="V328" s="442"/>
      <c r="W328" s="442"/>
      <c r="X328" s="442"/>
      <c r="Y328" s="442"/>
      <c r="Z328" s="442"/>
      <c r="AA328" s="442"/>
      <c r="AB328" s="442"/>
      <c r="AC328" s="442"/>
      <c r="AD328" s="442"/>
      <c r="AE328" s="442"/>
      <c r="AF328" s="442"/>
      <c r="AG328" s="442"/>
      <c r="AH328" s="442"/>
      <c r="AI328" s="442"/>
      <c r="AJ328" s="442"/>
      <c r="AK328" s="442"/>
      <c r="AL328" s="442"/>
      <c r="AM328" s="442"/>
      <c r="AN328" s="442"/>
      <c r="AO328" s="442"/>
    </row>
    <row r="329" spans="15:41" s="73" customFormat="1" ht="12.75" customHeight="1">
      <c r="O329" s="442"/>
      <c r="P329" s="442"/>
      <c r="Q329" s="442"/>
      <c r="R329" s="442"/>
      <c r="S329" s="442"/>
      <c r="T329" s="442"/>
      <c r="U329" s="442"/>
      <c r="V329" s="442"/>
      <c r="W329" s="442"/>
      <c r="X329" s="442"/>
      <c r="Y329" s="442"/>
      <c r="Z329" s="442"/>
      <c r="AA329" s="442"/>
      <c r="AB329" s="442"/>
      <c r="AC329" s="442"/>
      <c r="AD329" s="442"/>
      <c r="AE329" s="442"/>
      <c r="AF329" s="442"/>
      <c r="AG329" s="442"/>
      <c r="AH329" s="442"/>
      <c r="AI329" s="442"/>
      <c r="AJ329" s="442"/>
      <c r="AK329" s="442"/>
      <c r="AL329" s="442"/>
      <c r="AM329" s="442"/>
      <c r="AN329" s="442"/>
      <c r="AO329" s="442"/>
    </row>
    <row r="330" spans="15:41" s="73" customFormat="1" ht="2.25" customHeight="1">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8"/>
      <c r="AL330" s="128"/>
      <c r="AM330" s="128"/>
      <c r="AN330" s="128"/>
      <c r="AO330" s="128"/>
    </row>
    <row r="331" spans="4:41" s="73" customFormat="1" ht="12.75" customHeight="1">
      <c r="D331" s="304" t="s">
        <v>953</v>
      </c>
      <c r="E331" s="304"/>
      <c r="F331" s="304"/>
      <c r="G331" s="304"/>
      <c r="H331" s="304"/>
      <c r="I331" s="304"/>
      <c r="J331" s="304"/>
      <c r="K331" s="304"/>
      <c r="L331" s="304"/>
      <c r="M331" s="304"/>
      <c r="N331" s="304"/>
      <c r="O331" s="442"/>
      <c r="P331" s="442"/>
      <c r="Q331" s="442"/>
      <c r="R331" s="442"/>
      <c r="S331" s="442"/>
      <c r="T331" s="442"/>
      <c r="U331" s="442"/>
      <c r="V331" s="442"/>
      <c r="W331" s="442"/>
      <c r="X331" s="442"/>
      <c r="Y331" s="442"/>
      <c r="Z331" s="442"/>
      <c r="AA331" s="442"/>
      <c r="AB331" s="442"/>
      <c r="AC331" s="442"/>
      <c r="AD331" s="442"/>
      <c r="AE331" s="442"/>
      <c r="AF331" s="442"/>
      <c r="AG331" s="442"/>
      <c r="AH331" s="442"/>
      <c r="AI331" s="442"/>
      <c r="AJ331" s="442"/>
      <c r="AK331" s="442"/>
      <c r="AL331" s="442"/>
      <c r="AM331" s="442"/>
      <c r="AN331" s="442"/>
      <c r="AO331" s="442"/>
    </row>
    <row r="332" spans="15:41" s="73" customFormat="1" ht="12.75" customHeight="1">
      <c r="O332" s="442"/>
      <c r="P332" s="442"/>
      <c r="Q332" s="442"/>
      <c r="R332" s="442"/>
      <c r="S332" s="442"/>
      <c r="T332" s="442"/>
      <c r="U332" s="442"/>
      <c r="V332" s="442"/>
      <c r="W332" s="442"/>
      <c r="X332" s="442"/>
      <c r="Y332" s="442"/>
      <c r="Z332" s="442"/>
      <c r="AA332" s="442"/>
      <c r="AB332" s="442"/>
      <c r="AC332" s="442"/>
      <c r="AD332" s="442"/>
      <c r="AE332" s="442"/>
      <c r="AF332" s="442"/>
      <c r="AG332" s="442"/>
      <c r="AH332" s="442"/>
      <c r="AI332" s="442"/>
      <c r="AJ332" s="442"/>
      <c r="AK332" s="442"/>
      <c r="AL332" s="442"/>
      <c r="AM332" s="442"/>
      <c r="AN332" s="442"/>
      <c r="AO332" s="442"/>
    </row>
    <row r="333" spans="15:41" s="73" customFormat="1" ht="12.75" customHeight="1">
      <c r="O333" s="442"/>
      <c r="P333" s="442"/>
      <c r="Q333" s="442"/>
      <c r="R333" s="442"/>
      <c r="S333" s="442"/>
      <c r="T333" s="442"/>
      <c r="U333" s="442"/>
      <c r="V333" s="442"/>
      <c r="W333" s="442"/>
      <c r="X333" s="442"/>
      <c r="Y333" s="442"/>
      <c r="Z333" s="442"/>
      <c r="AA333" s="442"/>
      <c r="AB333" s="442"/>
      <c r="AC333" s="442"/>
      <c r="AD333" s="442"/>
      <c r="AE333" s="442"/>
      <c r="AF333" s="442"/>
      <c r="AG333" s="442"/>
      <c r="AH333" s="442"/>
      <c r="AI333" s="442"/>
      <c r="AJ333" s="442"/>
      <c r="AK333" s="442"/>
      <c r="AL333" s="442"/>
      <c r="AM333" s="442"/>
      <c r="AN333" s="442"/>
      <c r="AO333" s="442"/>
    </row>
    <row r="334" spans="15:41" s="73" customFormat="1" ht="12.75" customHeight="1">
      <c r="O334" s="442"/>
      <c r="P334" s="442"/>
      <c r="Q334" s="442"/>
      <c r="R334" s="442"/>
      <c r="S334" s="442"/>
      <c r="T334" s="442"/>
      <c r="U334" s="442"/>
      <c r="V334" s="442"/>
      <c r="W334" s="442"/>
      <c r="X334" s="442"/>
      <c r="Y334" s="442"/>
      <c r="Z334" s="442"/>
      <c r="AA334" s="442"/>
      <c r="AB334" s="442"/>
      <c r="AC334" s="442"/>
      <c r="AD334" s="442"/>
      <c r="AE334" s="442"/>
      <c r="AF334" s="442"/>
      <c r="AG334" s="442"/>
      <c r="AH334" s="442"/>
      <c r="AI334" s="442"/>
      <c r="AJ334" s="442"/>
      <c r="AK334" s="442"/>
      <c r="AL334" s="442"/>
      <c r="AM334" s="442"/>
      <c r="AN334" s="442"/>
      <c r="AO334" s="442"/>
    </row>
    <row r="335" spans="15:41" s="73" customFormat="1" ht="12.75" customHeight="1">
      <c r="O335" s="442"/>
      <c r="P335" s="442"/>
      <c r="Q335" s="442"/>
      <c r="R335" s="442"/>
      <c r="S335" s="442"/>
      <c r="T335" s="442"/>
      <c r="U335" s="442"/>
      <c r="V335" s="442"/>
      <c r="W335" s="442"/>
      <c r="X335" s="442"/>
      <c r="Y335" s="442"/>
      <c r="Z335" s="442"/>
      <c r="AA335" s="442"/>
      <c r="AB335" s="442"/>
      <c r="AC335" s="442"/>
      <c r="AD335" s="442"/>
      <c r="AE335" s="442"/>
      <c r="AF335" s="442"/>
      <c r="AG335" s="442"/>
      <c r="AH335" s="442"/>
      <c r="AI335" s="442"/>
      <c r="AJ335" s="442"/>
      <c r="AK335" s="442"/>
      <c r="AL335" s="442"/>
      <c r="AM335" s="442"/>
      <c r="AN335" s="442"/>
      <c r="AO335" s="442"/>
    </row>
    <row r="336" spans="15:41" s="73" customFormat="1" ht="2.25" customHeight="1">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8"/>
      <c r="AL336" s="128"/>
      <c r="AM336" s="128"/>
      <c r="AN336" s="128"/>
      <c r="AO336" s="128"/>
    </row>
    <row r="337" spans="4:41" s="73" customFormat="1" ht="12.75" customHeight="1">
      <c r="D337" s="304" t="s">
        <v>954</v>
      </c>
      <c r="E337" s="304"/>
      <c r="F337" s="304"/>
      <c r="G337" s="304"/>
      <c r="H337" s="304"/>
      <c r="I337" s="304"/>
      <c r="J337" s="304"/>
      <c r="K337" s="304"/>
      <c r="L337" s="304"/>
      <c r="M337" s="304"/>
      <c r="N337" s="304"/>
      <c r="O337" s="442"/>
      <c r="P337" s="442"/>
      <c r="Q337" s="442"/>
      <c r="R337" s="442"/>
      <c r="S337" s="442"/>
      <c r="T337" s="442"/>
      <c r="U337" s="442"/>
      <c r="V337" s="442"/>
      <c r="W337" s="442"/>
      <c r="X337" s="442"/>
      <c r="Y337" s="442"/>
      <c r="Z337" s="442"/>
      <c r="AA337" s="442"/>
      <c r="AB337" s="442"/>
      <c r="AC337" s="442"/>
      <c r="AD337" s="442"/>
      <c r="AE337" s="442"/>
      <c r="AF337" s="442"/>
      <c r="AG337" s="442"/>
      <c r="AH337" s="442"/>
      <c r="AI337" s="442"/>
      <c r="AJ337" s="442"/>
      <c r="AK337" s="442"/>
      <c r="AL337" s="442"/>
      <c r="AM337" s="442"/>
      <c r="AN337" s="442"/>
      <c r="AO337" s="442"/>
    </row>
    <row r="338" spans="15:41" s="73" customFormat="1" ht="2.25" customHeight="1">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8"/>
      <c r="AL338" s="128"/>
      <c r="AM338" s="128"/>
      <c r="AN338" s="128"/>
      <c r="AO338" s="128"/>
    </row>
    <row r="339" spans="4:41" s="73" customFormat="1" ht="12.75" customHeight="1">
      <c r="D339" s="304" t="s">
        <v>955</v>
      </c>
      <c r="E339" s="304"/>
      <c r="F339" s="304"/>
      <c r="G339" s="304"/>
      <c r="H339" s="304"/>
      <c r="I339" s="304"/>
      <c r="J339" s="304"/>
      <c r="K339" s="304"/>
      <c r="L339" s="304"/>
      <c r="M339" s="304"/>
      <c r="N339" s="304"/>
      <c r="O339" s="442"/>
      <c r="P339" s="442"/>
      <c r="Q339" s="442"/>
      <c r="R339" s="442"/>
      <c r="S339" s="442"/>
      <c r="T339" s="442"/>
      <c r="U339" s="442"/>
      <c r="V339" s="442"/>
      <c r="W339" s="442"/>
      <c r="X339" s="442"/>
      <c r="Y339" s="442"/>
      <c r="Z339" s="442"/>
      <c r="AA339" s="442"/>
      <c r="AB339" s="442"/>
      <c r="AC339" s="442"/>
      <c r="AD339" s="442"/>
      <c r="AE339" s="442"/>
      <c r="AF339" s="442"/>
      <c r="AG339" s="442"/>
      <c r="AH339" s="442"/>
      <c r="AI339" s="442"/>
      <c r="AJ339" s="442"/>
      <c r="AK339" s="442"/>
      <c r="AL339" s="442"/>
      <c r="AM339" s="442"/>
      <c r="AN339" s="442"/>
      <c r="AO339" s="442"/>
    </row>
    <row r="340" spans="15:41" s="73" customFormat="1" ht="12.75" customHeight="1">
      <c r="O340" s="442"/>
      <c r="P340" s="442"/>
      <c r="Q340" s="442"/>
      <c r="R340" s="442"/>
      <c r="S340" s="442"/>
      <c r="T340" s="442"/>
      <c r="U340" s="442"/>
      <c r="V340" s="442"/>
      <c r="W340" s="442"/>
      <c r="X340" s="442"/>
      <c r="Y340" s="442"/>
      <c r="Z340" s="442"/>
      <c r="AA340" s="442"/>
      <c r="AB340" s="442"/>
      <c r="AC340" s="442"/>
      <c r="AD340" s="442"/>
      <c r="AE340" s="442"/>
      <c r="AF340" s="442"/>
      <c r="AG340" s="442"/>
      <c r="AH340" s="442"/>
      <c r="AI340" s="442"/>
      <c r="AJ340" s="442"/>
      <c r="AK340" s="442"/>
      <c r="AL340" s="442"/>
      <c r="AM340" s="442"/>
      <c r="AN340" s="442"/>
      <c r="AO340" s="442"/>
    </row>
    <row r="341" spans="15:41" s="73" customFormat="1" ht="12.75" customHeight="1">
      <c r="O341" s="442"/>
      <c r="P341" s="442"/>
      <c r="Q341" s="442"/>
      <c r="R341" s="442"/>
      <c r="S341" s="442"/>
      <c r="T341" s="442"/>
      <c r="U341" s="442"/>
      <c r="V341" s="442"/>
      <c r="W341" s="442"/>
      <c r="X341" s="442"/>
      <c r="Y341" s="442"/>
      <c r="Z341" s="442"/>
      <c r="AA341" s="442"/>
      <c r="AB341" s="442"/>
      <c r="AC341" s="442"/>
      <c r="AD341" s="442"/>
      <c r="AE341" s="442"/>
      <c r="AF341" s="442"/>
      <c r="AG341" s="442"/>
      <c r="AH341" s="442"/>
      <c r="AI341" s="442"/>
      <c r="AJ341" s="442"/>
      <c r="AK341" s="442"/>
      <c r="AL341" s="442"/>
      <c r="AM341" s="442"/>
      <c r="AN341" s="442"/>
      <c r="AO341" s="442"/>
    </row>
    <row r="342" spans="15:41" s="73" customFormat="1" ht="12.75" customHeight="1">
      <c r="O342" s="442"/>
      <c r="P342" s="442"/>
      <c r="Q342" s="442"/>
      <c r="R342" s="442"/>
      <c r="S342" s="442"/>
      <c r="T342" s="442"/>
      <c r="U342" s="442"/>
      <c r="V342" s="442"/>
      <c r="W342" s="442"/>
      <c r="X342" s="442"/>
      <c r="Y342" s="442"/>
      <c r="Z342" s="442"/>
      <c r="AA342" s="442"/>
      <c r="AB342" s="442"/>
      <c r="AC342" s="442"/>
      <c r="AD342" s="442"/>
      <c r="AE342" s="442"/>
      <c r="AF342" s="442"/>
      <c r="AG342" s="442"/>
      <c r="AH342" s="442"/>
      <c r="AI342" s="442"/>
      <c r="AJ342" s="442"/>
      <c r="AK342" s="442"/>
      <c r="AL342" s="442"/>
      <c r="AM342" s="442"/>
      <c r="AN342" s="442"/>
      <c r="AO342" s="442"/>
    </row>
    <row r="343" spans="15:41" s="73" customFormat="1" ht="2.25" customHeight="1">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c r="AO343" s="72"/>
    </row>
    <row r="344" spans="4:41" s="73" customFormat="1" ht="12.75" customHeight="1">
      <c r="D344" s="304" t="s">
        <v>956</v>
      </c>
      <c r="E344" s="304"/>
      <c r="F344" s="304"/>
      <c r="G344" s="304"/>
      <c r="H344" s="304"/>
      <c r="I344" s="304"/>
      <c r="J344" s="304"/>
      <c r="K344" s="304"/>
      <c r="L344" s="304"/>
      <c r="M344" s="304"/>
      <c r="N344" s="304"/>
      <c r="O344" s="304"/>
      <c r="P344" s="304"/>
      <c r="Q344" s="304"/>
      <c r="R344" s="304"/>
      <c r="S344" s="304"/>
      <c r="T344" s="304"/>
      <c r="U344" s="304"/>
      <c r="V344" s="304"/>
      <c r="W344" s="304"/>
      <c r="X344" s="304"/>
      <c r="Y344" s="304"/>
      <c r="Z344" s="304"/>
      <c r="AA344" s="426">
        <v>0</v>
      </c>
      <c r="AB344" s="426"/>
      <c r="AC344" s="426"/>
      <c r="AD344" s="426"/>
      <c r="AE344" s="441" t="s">
        <v>957</v>
      </c>
      <c r="AF344" s="441"/>
      <c r="AG344" s="441"/>
      <c r="AH344" s="441"/>
      <c r="AI344" s="441"/>
      <c r="AJ344" s="441"/>
      <c r="AK344" s="441"/>
      <c r="AL344" s="441"/>
      <c r="AM344" s="441"/>
      <c r="AN344" s="441"/>
      <c r="AO344" s="441"/>
    </row>
    <row r="345" spans="15:41" s="73" customFormat="1" ht="2.25" customHeight="1">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c r="AO345" s="72"/>
    </row>
    <row r="346" spans="4:41" s="73" customFormat="1" ht="12.75" customHeight="1">
      <c r="D346" s="304" t="s">
        <v>959</v>
      </c>
      <c r="E346" s="304"/>
      <c r="F346" s="304"/>
      <c r="G346" s="304"/>
      <c r="H346" s="304"/>
      <c r="I346" s="304"/>
      <c r="J346" s="304"/>
      <c r="K346" s="304"/>
      <c r="L346" s="304"/>
      <c r="M346" s="304"/>
      <c r="N346" s="304"/>
      <c r="O346" s="442"/>
      <c r="P346" s="442"/>
      <c r="Q346" s="442"/>
      <c r="R346" s="442"/>
      <c r="S346" s="442"/>
      <c r="T346" s="442"/>
      <c r="U346" s="442"/>
      <c r="V346" s="442"/>
      <c r="W346" s="442"/>
      <c r="X346" s="442"/>
      <c r="Y346" s="442"/>
      <c r="Z346" s="442"/>
      <c r="AA346" s="442"/>
      <c r="AB346" s="442"/>
      <c r="AC346" s="442"/>
      <c r="AD346" s="442"/>
      <c r="AE346" s="442"/>
      <c r="AF346" s="442"/>
      <c r="AG346" s="442"/>
      <c r="AH346" s="442"/>
      <c r="AI346" s="442"/>
      <c r="AJ346" s="442"/>
      <c r="AK346" s="442"/>
      <c r="AL346" s="442"/>
      <c r="AM346" s="442"/>
      <c r="AN346" s="442"/>
      <c r="AO346" s="442"/>
    </row>
    <row r="347" spans="15:41" s="73" customFormat="1" ht="12.75" customHeight="1">
      <c r="O347" s="442"/>
      <c r="P347" s="442"/>
      <c r="Q347" s="442"/>
      <c r="R347" s="442"/>
      <c r="S347" s="442"/>
      <c r="T347" s="442"/>
      <c r="U347" s="442"/>
      <c r="V347" s="442"/>
      <c r="W347" s="442"/>
      <c r="X347" s="442"/>
      <c r="Y347" s="442"/>
      <c r="Z347" s="442"/>
      <c r="AA347" s="442"/>
      <c r="AB347" s="442"/>
      <c r="AC347" s="442"/>
      <c r="AD347" s="442"/>
      <c r="AE347" s="442"/>
      <c r="AF347" s="442"/>
      <c r="AG347" s="442"/>
      <c r="AH347" s="442"/>
      <c r="AI347" s="442"/>
      <c r="AJ347" s="442"/>
      <c r="AK347" s="442"/>
      <c r="AL347" s="442"/>
      <c r="AM347" s="442"/>
      <c r="AN347" s="442"/>
      <c r="AO347" s="442"/>
    </row>
    <row r="348" spans="15:41" s="73" customFormat="1" ht="12.75" customHeight="1">
      <c r="O348" s="442"/>
      <c r="P348" s="442"/>
      <c r="Q348" s="442"/>
      <c r="R348" s="442"/>
      <c r="S348" s="442"/>
      <c r="T348" s="442"/>
      <c r="U348" s="442"/>
      <c r="V348" s="442"/>
      <c r="W348" s="442"/>
      <c r="X348" s="442"/>
      <c r="Y348" s="442"/>
      <c r="Z348" s="442"/>
      <c r="AA348" s="442"/>
      <c r="AB348" s="442"/>
      <c r="AC348" s="442"/>
      <c r="AD348" s="442"/>
      <c r="AE348" s="442"/>
      <c r="AF348" s="442"/>
      <c r="AG348" s="442"/>
      <c r="AH348" s="442"/>
      <c r="AI348" s="442"/>
      <c r="AJ348" s="442"/>
      <c r="AK348" s="442"/>
      <c r="AL348" s="442"/>
      <c r="AM348" s="442"/>
      <c r="AN348" s="442"/>
      <c r="AO348" s="442"/>
    </row>
    <row r="349" spans="15:41" s="73" customFormat="1" ht="12.75" customHeight="1">
      <c r="O349" s="442"/>
      <c r="P349" s="442"/>
      <c r="Q349" s="442"/>
      <c r="R349" s="442"/>
      <c r="S349" s="442"/>
      <c r="T349" s="442"/>
      <c r="U349" s="442"/>
      <c r="V349" s="442"/>
      <c r="W349" s="442"/>
      <c r="X349" s="442"/>
      <c r="Y349" s="442"/>
      <c r="Z349" s="442"/>
      <c r="AA349" s="442"/>
      <c r="AB349" s="442"/>
      <c r="AC349" s="442"/>
      <c r="AD349" s="442"/>
      <c r="AE349" s="442"/>
      <c r="AF349" s="442"/>
      <c r="AG349" s="442"/>
      <c r="AH349" s="442"/>
      <c r="AI349" s="442"/>
      <c r="AJ349" s="442"/>
      <c r="AK349" s="442"/>
      <c r="AL349" s="442"/>
      <c r="AM349" s="442"/>
      <c r="AN349" s="442"/>
      <c r="AO349" s="442"/>
    </row>
    <row r="350" spans="15:41" s="73" customFormat="1" ht="12.75" customHeight="1">
      <c r="O350" s="442"/>
      <c r="P350" s="442"/>
      <c r="Q350" s="442"/>
      <c r="R350" s="442"/>
      <c r="S350" s="442"/>
      <c r="T350" s="442"/>
      <c r="U350" s="442"/>
      <c r="V350" s="442"/>
      <c r="W350" s="442"/>
      <c r="X350" s="442"/>
      <c r="Y350" s="442"/>
      <c r="Z350" s="442"/>
      <c r="AA350" s="442"/>
      <c r="AB350" s="442"/>
      <c r="AC350" s="442"/>
      <c r="AD350" s="442"/>
      <c r="AE350" s="442"/>
      <c r="AF350" s="442"/>
      <c r="AG350" s="442"/>
      <c r="AH350" s="442"/>
      <c r="AI350" s="442"/>
      <c r="AJ350" s="442"/>
      <c r="AK350" s="442"/>
      <c r="AL350" s="442"/>
      <c r="AM350" s="442"/>
      <c r="AN350" s="442"/>
      <c r="AO350" s="442"/>
    </row>
    <row r="351" spans="2:41" s="73" customFormat="1" ht="12.75" customHeight="1">
      <c r="B351" s="261" t="s">
        <v>960</v>
      </c>
      <c r="C351" s="261"/>
      <c r="D351" s="261"/>
      <c r="E351" s="261"/>
      <c r="F351" s="261"/>
      <c r="G351" s="261"/>
      <c r="H351" s="261"/>
      <c r="I351" s="261"/>
      <c r="J351" s="261"/>
      <c r="K351" s="261"/>
      <c r="L351" s="261"/>
      <c r="M351" s="261"/>
      <c r="N351" s="261"/>
      <c r="O351" s="261"/>
      <c r="P351" s="261"/>
      <c r="Q351" s="261"/>
      <c r="R351" s="261"/>
      <c r="S351" s="261"/>
      <c r="T351" s="261"/>
      <c r="U351" s="261"/>
      <c r="V351" s="261"/>
      <c r="W351" s="261"/>
      <c r="X351" s="261"/>
      <c r="Y351" s="261"/>
      <c r="Z351" s="261"/>
      <c r="AA351" s="261"/>
      <c r="AB351" s="261"/>
      <c r="AC351" s="261"/>
      <c r="AD351" s="261"/>
      <c r="AE351" s="261"/>
      <c r="AF351" s="261"/>
      <c r="AG351" s="261"/>
      <c r="AH351" s="261"/>
      <c r="AI351" s="261"/>
      <c r="AJ351" s="261"/>
      <c r="AK351" s="261"/>
      <c r="AL351" s="261"/>
      <c r="AM351" s="261"/>
      <c r="AN351" s="261"/>
      <c r="AO351" s="261"/>
    </row>
    <row r="352" spans="1:41" s="73" customFormat="1" ht="12.75" customHeight="1">
      <c r="A352" s="69"/>
      <c r="B352" s="261"/>
      <c r="C352" s="261"/>
      <c r="D352" s="261"/>
      <c r="E352" s="261"/>
      <c r="F352" s="261"/>
      <c r="G352" s="261"/>
      <c r="H352" s="261"/>
      <c r="I352" s="261"/>
      <c r="J352" s="261"/>
      <c r="K352" s="261"/>
      <c r="L352" s="261"/>
      <c r="M352" s="261"/>
      <c r="N352" s="261"/>
      <c r="O352" s="261"/>
      <c r="P352" s="261"/>
      <c r="Q352" s="261"/>
      <c r="R352" s="261"/>
      <c r="S352" s="261"/>
      <c r="T352" s="261"/>
      <c r="U352" s="261"/>
      <c r="V352" s="261"/>
      <c r="W352" s="261"/>
      <c r="X352" s="261"/>
      <c r="Y352" s="261"/>
      <c r="Z352" s="261"/>
      <c r="AA352" s="261"/>
      <c r="AB352" s="261"/>
      <c r="AC352" s="261"/>
      <c r="AD352" s="261"/>
      <c r="AE352" s="261"/>
      <c r="AF352" s="261"/>
      <c r="AG352" s="261"/>
      <c r="AH352" s="261"/>
      <c r="AI352" s="261"/>
      <c r="AJ352" s="261"/>
      <c r="AK352" s="261"/>
      <c r="AL352" s="261"/>
      <c r="AM352" s="261"/>
      <c r="AN352" s="261"/>
      <c r="AO352" s="261"/>
    </row>
    <row r="353" spans="1:41" s="73" customFormat="1" ht="12.75" customHeight="1">
      <c r="A353" s="12"/>
      <c r="B353" s="12"/>
      <c r="C353" s="12"/>
      <c r="D353" s="304" t="s">
        <v>146</v>
      </c>
      <c r="E353" s="304"/>
      <c r="F353" s="304"/>
      <c r="G353" s="304"/>
      <c r="H353" s="304"/>
      <c r="I353" s="304"/>
      <c r="J353" s="304"/>
      <c r="K353" s="304"/>
      <c r="L353" s="304"/>
      <c r="M353" s="304"/>
      <c r="N353" s="304"/>
      <c r="O353" s="197"/>
      <c r="P353" s="197"/>
      <c r="Q353" s="197"/>
      <c r="R353" s="197"/>
      <c r="S353" s="197"/>
      <c r="T353" s="197"/>
      <c r="U353" s="197"/>
      <c r="V353" s="197"/>
      <c r="W353" s="197"/>
      <c r="X353" s="197"/>
      <c r="Y353" s="197"/>
      <c r="Z353" s="197"/>
      <c r="AA353" s="197"/>
      <c r="AB353" s="197"/>
      <c r="AC353" s="197"/>
      <c r="AD353" s="197"/>
      <c r="AE353" s="197"/>
      <c r="AF353" s="197"/>
      <c r="AG353" s="197"/>
      <c r="AH353" s="197"/>
      <c r="AI353" s="197"/>
      <c r="AJ353" s="197"/>
      <c r="AK353" s="197"/>
      <c r="AL353" s="197"/>
      <c r="AM353" s="197"/>
      <c r="AN353" s="197"/>
      <c r="AO353" s="197"/>
    </row>
    <row r="354" spans="1:41" s="73" customFormat="1" ht="12.75" customHeight="1">
      <c r="A354" s="12"/>
      <c r="B354" s="12"/>
      <c r="C354" s="12"/>
      <c r="D354" s="74"/>
      <c r="E354" s="74"/>
      <c r="F354" s="74"/>
      <c r="G354" s="74"/>
      <c r="H354" s="74"/>
      <c r="I354" s="74"/>
      <c r="J354" s="74"/>
      <c r="K354" s="74"/>
      <c r="L354" s="74"/>
      <c r="M354" s="74"/>
      <c r="N354" s="74"/>
      <c r="O354" s="197"/>
      <c r="P354" s="197"/>
      <c r="Q354" s="197"/>
      <c r="R354" s="197"/>
      <c r="S354" s="197"/>
      <c r="T354" s="197"/>
      <c r="U354" s="197"/>
      <c r="V354" s="197"/>
      <c r="W354" s="197"/>
      <c r="X354" s="197"/>
      <c r="Y354" s="197"/>
      <c r="Z354" s="197"/>
      <c r="AA354" s="197"/>
      <c r="AB354" s="197"/>
      <c r="AC354" s="197"/>
      <c r="AD354" s="197"/>
      <c r="AE354" s="197"/>
      <c r="AF354" s="197"/>
      <c r="AG354" s="197"/>
      <c r="AH354" s="197"/>
      <c r="AI354" s="197"/>
      <c r="AJ354" s="197"/>
      <c r="AK354" s="197"/>
      <c r="AL354" s="197"/>
      <c r="AM354" s="197"/>
      <c r="AN354" s="197"/>
      <c r="AO354" s="197"/>
    </row>
    <row r="355" spans="1:41" s="73" customFormat="1" ht="12.75" customHeight="1">
      <c r="A355" s="12"/>
      <c r="B355" s="12"/>
      <c r="C355" s="12"/>
      <c r="D355" s="74"/>
      <c r="E355" s="74"/>
      <c r="F355" s="74"/>
      <c r="G355" s="74"/>
      <c r="H355" s="74"/>
      <c r="I355" s="74"/>
      <c r="J355" s="74"/>
      <c r="K355" s="74"/>
      <c r="L355" s="74"/>
      <c r="M355" s="74"/>
      <c r="N355" s="74"/>
      <c r="O355" s="197"/>
      <c r="P355" s="197"/>
      <c r="Q355" s="197"/>
      <c r="R355" s="197"/>
      <c r="S355" s="197"/>
      <c r="T355" s="197"/>
      <c r="U355" s="197"/>
      <c r="V355" s="197"/>
      <c r="W355" s="197"/>
      <c r="X355" s="197"/>
      <c r="Y355" s="197"/>
      <c r="Z355" s="197"/>
      <c r="AA355" s="197"/>
      <c r="AB355" s="197"/>
      <c r="AC355" s="197"/>
      <c r="AD355" s="197"/>
      <c r="AE355" s="197"/>
      <c r="AF355" s="197"/>
      <c r="AG355" s="197"/>
      <c r="AH355" s="197"/>
      <c r="AI355" s="197"/>
      <c r="AJ355" s="197"/>
      <c r="AK355" s="197"/>
      <c r="AL355" s="197"/>
      <c r="AM355" s="197"/>
      <c r="AN355" s="197"/>
      <c r="AO355" s="197"/>
    </row>
    <row r="356" spans="15:41" s="73" customFormat="1" ht="12.75" customHeight="1">
      <c r="O356" s="197"/>
      <c r="P356" s="197"/>
      <c r="Q356" s="197"/>
      <c r="R356" s="197"/>
      <c r="S356" s="197"/>
      <c r="T356" s="197"/>
      <c r="U356" s="197"/>
      <c r="V356" s="197"/>
      <c r="W356" s="197"/>
      <c r="X356" s="197"/>
      <c r="Y356" s="197"/>
      <c r="Z356" s="197"/>
      <c r="AA356" s="197"/>
      <c r="AB356" s="197"/>
      <c r="AC356" s="197"/>
      <c r="AD356" s="197"/>
      <c r="AE356" s="197"/>
      <c r="AF356" s="197"/>
      <c r="AG356" s="197"/>
      <c r="AH356" s="197"/>
      <c r="AI356" s="197"/>
      <c r="AJ356" s="197"/>
      <c r="AK356" s="197"/>
      <c r="AL356" s="197"/>
      <c r="AM356" s="197"/>
      <c r="AN356" s="197"/>
      <c r="AO356" s="197"/>
    </row>
    <row r="357" spans="15:41" s="73" customFormat="1" ht="2.25" customHeight="1">
      <c r="O357" s="131"/>
      <c r="P357" s="131"/>
      <c r="Q357" s="131"/>
      <c r="R357" s="131"/>
      <c r="S357" s="131"/>
      <c r="T357" s="131"/>
      <c r="U357" s="131"/>
      <c r="V357" s="131"/>
      <c r="W357" s="131"/>
      <c r="X357" s="131"/>
      <c r="Y357" s="131"/>
      <c r="Z357" s="131"/>
      <c r="AA357" s="131"/>
      <c r="AB357" s="131"/>
      <c r="AC357" s="131"/>
      <c r="AD357" s="131"/>
      <c r="AE357" s="131"/>
      <c r="AF357" s="131"/>
      <c r="AG357" s="131"/>
      <c r="AH357" s="131"/>
      <c r="AI357" s="131"/>
      <c r="AJ357" s="131"/>
      <c r="AK357" s="131"/>
      <c r="AL357" s="131"/>
      <c r="AM357" s="131"/>
      <c r="AN357" s="131"/>
      <c r="AO357" s="131"/>
    </row>
    <row r="358" spans="1:41" s="73" customFormat="1" ht="12.75" customHeight="1">
      <c r="A358" s="12"/>
      <c r="B358" s="12"/>
      <c r="C358" s="12"/>
      <c r="D358" s="304" t="s">
        <v>145</v>
      </c>
      <c r="E358" s="304"/>
      <c r="F358" s="304"/>
      <c r="G358" s="304"/>
      <c r="H358" s="304"/>
      <c r="I358" s="304"/>
      <c r="J358" s="304"/>
      <c r="K358" s="304"/>
      <c r="L358" s="304"/>
      <c r="M358" s="304"/>
      <c r="N358" s="304"/>
      <c r="O358" s="197"/>
      <c r="P358" s="197"/>
      <c r="Q358" s="197"/>
      <c r="R358" s="197"/>
      <c r="S358" s="197"/>
      <c r="T358" s="197"/>
      <c r="U358" s="197"/>
      <c r="V358" s="197"/>
      <c r="W358" s="197"/>
      <c r="X358" s="197"/>
      <c r="Y358" s="197"/>
      <c r="Z358" s="197"/>
      <c r="AA358" s="197"/>
      <c r="AB358" s="197"/>
      <c r="AC358" s="197"/>
      <c r="AD358" s="197"/>
      <c r="AE358" s="197"/>
      <c r="AF358" s="197"/>
      <c r="AG358" s="197"/>
      <c r="AH358" s="197"/>
      <c r="AI358" s="197"/>
      <c r="AJ358" s="197"/>
      <c r="AK358" s="197"/>
      <c r="AL358" s="197"/>
      <c r="AM358" s="197"/>
      <c r="AN358" s="197"/>
      <c r="AO358" s="197"/>
    </row>
    <row r="359" spans="15:41" s="73" customFormat="1" ht="12.75" customHeight="1">
      <c r="O359" s="197"/>
      <c r="P359" s="197"/>
      <c r="Q359" s="197"/>
      <c r="R359" s="197"/>
      <c r="S359" s="197"/>
      <c r="T359" s="197"/>
      <c r="U359" s="197"/>
      <c r="V359" s="197"/>
      <c r="W359" s="197"/>
      <c r="X359" s="197"/>
      <c r="Y359" s="197"/>
      <c r="Z359" s="197"/>
      <c r="AA359" s="197"/>
      <c r="AB359" s="197"/>
      <c r="AC359" s="197"/>
      <c r="AD359" s="197"/>
      <c r="AE359" s="197"/>
      <c r="AF359" s="197"/>
      <c r="AG359" s="197"/>
      <c r="AH359" s="197"/>
      <c r="AI359" s="197"/>
      <c r="AJ359" s="197"/>
      <c r="AK359" s="197"/>
      <c r="AL359" s="197"/>
      <c r="AM359" s="197"/>
      <c r="AN359" s="197"/>
      <c r="AO359" s="197"/>
    </row>
    <row r="360" spans="15:41" s="73" customFormat="1" ht="12.75" customHeight="1">
      <c r="O360" s="197"/>
      <c r="P360" s="197"/>
      <c r="Q360" s="197"/>
      <c r="R360" s="197"/>
      <c r="S360" s="197"/>
      <c r="T360" s="197"/>
      <c r="U360" s="197"/>
      <c r="V360" s="197"/>
      <c r="W360" s="197"/>
      <c r="X360" s="197"/>
      <c r="Y360" s="197"/>
      <c r="Z360" s="197"/>
      <c r="AA360" s="197"/>
      <c r="AB360" s="197"/>
      <c r="AC360" s="197"/>
      <c r="AD360" s="197"/>
      <c r="AE360" s="197"/>
      <c r="AF360" s="197"/>
      <c r="AG360" s="197"/>
      <c r="AH360" s="197"/>
      <c r="AI360" s="197"/>
      <c r="AJ360" s="197"/>
      <c r="AK360" s="197"/>
      <c r="AL360" s="197"/>
      <c r="AM360" s="197"/>
      <c r="AN360" s="197"/>
      <c r="AO360" s="197"/>
    </row>
    <row r="361" spans="15:41" s="73" customFormat="1" ht="12.75" customHeight="1">
      <c r="O361" s="197"/>
      <c r="P361" s="197"/>
      <c r="Q361" s="197"/>
      <c r="R361" s="197"/>
      <c r="S361" s="197"/>
      <c r="T361" s="197"/>
      <c r="U361" s="197"/>
      <c r="V361" s="197"/>
      <c r="W361" s="197"/>
      <c r="X361" s="197"/>
      <c r="Y361" s="197"/>
      <c r="Z361" s="197"/>
      <c r="AA361" s="197"/>
      <c r="AB361" s="197"/>
      <c r="AC361" s="197"/>
      <c r="AD361" s="197"/>
      <c r="AE361" s="197"/>
      <c r="AF361" s="197"/>
      <c r="AG361" s="197"/>
      <c r="AH361" s="197"/>
      <c r="AI361" s="197"/>
      <c r="AJ361" s="197"/>
      <c r="AK361" s="197"/>
      <c r="AL361" s="197"/>
      <c r="AM361" s="197"/>
      <c r="AN361" s="197"/>
      <c r="AO361" s="197"/>
    </row>
    <row r="362" spans="2:41" ht="12.75" customHeight="1">
      <c r="B362" s="261" t="s">
        <v>156</v>
      </c>
      <c r="C362" s="261"/>
      <c r="D362" s="261"/>
      <c r="E362" s="261"/>
      <c r="F362" s="261"/>
      <c r="G362" s="261"/>
      <c r="H362" s="261"/>
      <c r="I362" s="261"/>
      <c r="J362" s="261"/>
      <c r="K362" s="261"/>
      <c r="L362" s="261"/>
      <c r="M362" s="261"/>
      <c r="N362" s="261"/>
      <c r="O362" s="261"/>
      <c r="P362" s="261"/>
      <c r="Q362" s="261"/>
      <c r="R362" s="261"/>
      <c r="S362" s="261"/>
      <c r="T362" s="261"/>
      <c r="U362" s="261"/>
      <c r="V362" s="261"/>
      <c r="W362" s="261"/>
      <c r="X362" s="261"/>
      <c r="Y362" s="261"/>
      <c r="Z362" s="261"/>
      <c r="AA362" s="261"/>
      <c r="AB362" s="261"/>
      <c r="AC362" s="261"/>
      <c r="AD362" s="261"/>
      <c r="AE362" s="261"/>
      <c r="AF362" s="261"/>
      <c r="AG362" s="261"/>
      <c r="AH362" s="261"/>
      <c r="AI362" s="261"/>
      <c r="AJ362" s="261"/>
      <c r="AK362" s="261"/>
      <c r="AL362" s="261"/>
      <c r="AM362" s="261"/>
      <c r="AN362" s="261"/>
      <c r="AO362" s="261"/>
    </row>
    <row r="363" spans="1:41" ht="12.75" customHeight="1">
      <c r="A363" s="10"/>
      <c r="B363" s="261"/>
      <c r="C363" s="261"/>
      <c r="D363" s="261"/>
      <c r="E363" s="261"/>
      <c r="F363" s="261"/>
      <c r="G363" s="261"/>
      <c r="H363" s="261"/>
      <c r="I363" s="261"/>
      <c r="J363" s="261"/>
      <c r="K363" s="261"/>
      <c r="L363" s="261"/>
      <c r="M363" s="261"/>
      <c r="N363" s="261"/>
      <c r="O363" s="261"/>
      <c r="P363" s="261"/>
      <c r="Q363" s="261"/>
      <c r="R363" s="261"/>
      <c r="S363" s="261"/>
      <c r="T363" s="261"/>
      <c r="U363" s="261"/>
      <c r="V363" s="261"/>
      <c r="W363" s="261"/>
      <c r="X363" s="261"/>
      <c r="Y363" s="261"/>
      <c r="Z363" s="261"/>
      <c r="AA363" s="261"/>
      <c r="AB363" s="261"/>
      <c r="AC363" s="261"/>
      <c r="AD363" s="261"/>
      <c r="AE363" s="261"/>
      <c r="AF363" s="261"/>
      <c r="AG363" s="261"/>
      <c r="AH363" s="261"/>
      <c r="AI363" s="261"/>
      <c r="AJ363" s="261"/>
      <c r="AK363" s="261"/>
      <c r="AL363" s="261"/>
      <c r="AM363" s="261"/>
      <c r="AN363" s="261"/>
      <c r="AO363" s="261"/>
    </row>
    <row r="364" spans="4:41" ht="12.75" customHeight="1">
      <c r="D364" s="263" t="s">
        <v>161</v>
      </c>
      <c r="E364" s="263"/>
      <c r="F364" s="263"/>
      <c r="G364" s="263"/>
      <c r="H364" s="263"/>
      <c r="I364" s="263"/>
      <c r="J364" s="263"/>
      <c r="K364" s="263"/>
      <c r="L364" s="263"/>
      <c r="M364" s="263"/>
      <c r="N364" s="263"/>
      <c r="O364" s="263" t="s">
        <v>157</v>
      </c>
      <c r="P364" s="263"/>
      <c r="Q364" s="263"/>
      <c r="R364" s="263"/>
      <c r="S364" s="263"/>
      <c r="T364" s="263"/>
      <c r="U364" s="263"/>
      <c r="V364" s="263" t="s">
        <v>160</v>
      </c>
      <c r="W364" s="263"/>
      <c r="X364" s="263"/>
      <c r="Y364" s="263"/>
      <c r="Z364" s="263"/>
      <c r="AA364" s="263"/>
      <c r="AB364" s="263"/>
      <c r="AC364" s="263"/>
      <c r="AD364" s="263"/>
      <c r="AE364" s="263"/>
      <c r="AF364" s="263"/>
      <c r="AG364" s="263"/>
      <c r="AH364" s="263"/>
      <c r="AI364" s="263"/>
      <c r="AJ364" s="263"/>
      <c r="AK364" s="263"/>
      <c r="AL364" s="263"/>
      <c r="AM364" s="263"/>
      <c r="AN364" s="263"/>
      <c r="AO364" s="263"/>
    </row>
    <row r="365" spans="4:41" ht="12.75" customHeight="1" thickBot="1">
      <c r="D365" s="281" t="s">
        <v>166</v>
      </c>
      <c r="E365" s="281"/>
      <c r="F365" s="281"/>
      <c r="G365" s="281"/>
      <c r="H365" s="281"/>
      <c r="I365" s="281"/>
      <c r="J365" s="281"/>
      <c r="K365" s="281"/>
      <c r="L365" s="281"/>
      <c r="M365" s="281"/>
      <c r="N365" s="281"/>
      <c r="O365" s="271" t="s">
        <v>158</v>
      </c>
      <c r="P365" s="271"/>
      <c r="Q365" s="272"/>
      <c r="R365" s="272"/>
      <c r="S365" s="272"/>
      <c r="T365" s="272"/>
      <c r="U365" s="273"/>
      <c r="V365" s="274"/>
      <c r="W365" s="197"/>
      <c r="X365" s="197"/>
      <c r="Y365" s="197"/>
      <c r="Z365" s="197"/>
      <c r="AA365" s="197"/>
      <c r="AB365" s="197"/>
      <c r="AC365" s="197"/>
      <c r="AD365" s="197"/>
      <c r="AE365" s="197"/>
      <c r="AF365" s="197"/>
      <c r="AG365" s="197"/>
      <c r="AH365" s="197"/>
      <c r="AI365" s="197"/>
      <c r="AJ365" s="197"/>
      <c r="AK365" s="197"/>
      <c r="AL365" s="197"/>
      <c r="AM365" s="197"/>
      <c r="AN365" s="197"/>
      <c r="AO365" s="197"/>
    </row>
    <row r="366" spans="4:41" ht="12.75" customHeight="1" thickTop="1">
      <c r="D366" s="281"/>
      <c r="E366" s="281"/>
      <c r="F366" s="281"/>
      <c r="G366" s="281"/>
      <c r="H366" s="281"/>
      <c r="I366" s="281"/>
      <c r="J366" s="281"/>
      <c r="K366" s="281"/>
      <c r="L366" s="281"/>
      <c r="M366" s="281"/>
      <c r="N366" s="281"/>
      <c r="O366" s="271" t="s">
        <v>159</v>
      </c>
      <c r="P366" s="271"/>
      <c r="Q366" s="280"/>
      <c r="R366" s="280"/>
      <c r="S366" s="280"/>
      <c r="T366" s="280"/>
      <c r="U366" s="280"/>
      <c r="V366" s="274"/>
      <c r="W366" s="197"/>
      <c r="X366" s="197"/>
      <c r="Y366" s="197"/>
      <c r="Z366" s="197"/>
      <c r="AA366" s="197"/>
      <c r="AB366" s="197"/>
      <c r="AC366" s="197"/>
      <c r="AD366" s="197"/>
      <c r="AE366" s="197"/>
      <c r="AF366" s="197"/>
      <c r="AG366" s="197"/>
      <c r="AH366" s="197"/>
      <c r="AI366" s="197"/>
      <c r="AJ366" s="197"/>
      <c r="AK366" s="197"/>
      <c r="AL366" s="197"/>
      <c r="AM366" s="197"/>
      <c r="AN366" s="197"/>
      <c r="AO366" s="197"/>
    </row>
    <row r="367" spans="4:41" ht="12.75" customHeight="1">
      <c r="D367" s="281"/>
      <c r="E367" s="281"/>
      <c r="F367" s="281"/>
      <c r="G367" s="281"/>
      <c r="H367" s="281"/>
      <c r="I367" s="281"/>
      <c r="J367" s="281"/>
      <c r="K367" s="281"/>
      <c r="L367" s="281"/>
      <c r="M367" s="281"/>
      <c r="N367" s="281"/>
      <c r="O367" s="18"/>
      <c r="P367" s="18" t="s">
        <v>162</v>
      </c>
      <c r="Q367" s="263" t="e">
        <f>(DGET(A$1055:B$1162,B$1055,A$1234:B$1235))-(DGET(A$1055:B$1162,B$1055,A$1231:B$1232))+1</f>
        <v>#VALUE!</v>
      </c>
      <c r="R367" s="263"/>
      <c r="S367" s="277" t="s">
        <v>163</v>
      </c>
      <c r="T367" s="277"/>
      <c r="U367" s="278"/>
      <c r="V367" s="274"/>
      <c r="W367" s="197"/>
      <c r="X367" s="197"/>
      <c r="Y367" s="197"/>
      <c r="Z367" s="197"/>
      <c r="AA367" s="197"/>
      <c r="AB367" s="197"/>
      <c r="AC367" s="197"/>
      <c r="AD367" s="197"/>
      <c r="AE367" s="197"/>
      <c r="AF367" s="197"/>
      <c r="AG367" s="197"/>
      <c r="AH367" s="197"/>
      <c r="AI367" s="197"/>
      <c r="AJ367" s="197"/>
      <c r="AK367" s="197"/>
      <c r="AL367" s="197"/>
      <c r="AM367" s="197"/>
      <c r="AN367" s="197"/>
      <c r="AO367" s="197"/>
    </row>
    <row r="368" spans="4:41" ht="2.25" customHeight="1">
      <c r="D368" s="131"/>
      <c r="E368" s="131"/>
      <c r="F368" s="131"/>
      <c r="G368" s="131"/>
      <c r="H368" s="131"/>
      <c r="I368" s="131"/>
      <c r="J368" s="131"/>
      <c r="K368" s="131"/>
      <c r="L368" s="131"/>
      <c r="M368" s="131"/>
      <c r="N368" s="131"/>
      <c r="O368" s="18"/>
      <c r="P368" s="18"/>
      <c r="V368" s="131"/>
      <c r="W368" s="131"/>
      <c r="X368" s="131"/>
      <c r="Y368" s="131"/>
      <c r="Z368" s="131"/>
      <c r="AA368" s="131"/>
      <c r="AB368" s="131"/>
      <c r="AC368" s="131"/>
      <c r="AD368" s="131"/>
      <c r="AE368" s="131"/>
      <c r="AF368" s="131"/>
      <c r="AG368" s="131"/>
      <c r="AH368" s="131"/>
      <c r="AI368" s="131"/>
      <c r="AJ368" s="131"/>
      <c r="AK368" s="131"/>
      <c r="AL368" s="131"/>
      <c r="AM368" s="131"/>
      <c r="AN368" s="131"/>
      <c r="AO368" s="131"/>
    </row>
    <row r="369" spans="4:41" ht="12.75" customHeight="1" thickBot="1">
      <c r="D369" s="305" t="s">
        <v>167</v>
      </c>
      <c r="E369" s="305"/>
      <c r="F369" s="305"/>
      <c r="G369" s="305"/>
      <c r="H369" s="305"/>
      <c r="I369" s="305"/>
      <c r="J369" s="305"/>
      <c r="K369" s="305"/>
      <c r="L369" s="305"/>
      <c r="M369" s="305"/>
      <c r="N369" s="305"/>
      <c r="O369" s="271" t="s">
        <v>158</v>
      </c>
      <c r="P369" s="271"/>
      <c r="Q369" s="272">
        <f>L408</f>
        <v>40299</v>
      </c>
      <c r="R369" s="272"/>
      <c r="S369" s="272"/>
      <c r="T369" s="272"/>
      <c r="U369" s="273"/>
      <c r="V369" s="274"/>
      <c r="W369" s="197"/>
      <c r="X369" s="197"/>
      <c r="Y369" s="197"/>
      <c r="Z369" s="197"/>
      <c r="AA369" s="197"/>
      <c r="AB369" s="197"/>
      <c r="AC369" s="197"/>
      <c r="AD369" s="197"/>
      <c r="AE369" s="197"/>
      <c r="AF369" s="197"/>
      <c r="AG369" s="197"/>
      <c r="AH369" s="197"/>
      <c r="AI369" s="197"/>
      <c r="AJ369" s="197"/>
      <c r="AK369" s="197"/>
      <c r="AL369" s="197"/>
      <c r="AM369" s="197"/>
      <c r="AN369" s="197"/>
      <c r="AO369" s="197"/>
    </row>
    <row r="370" spans="4:41" ht="12.75" customHeight="1" thickTop="1">
      <c r="D370" s="305"/>
      <c r="E370" s="305"/>
      <c r="F370" s="305"/>
      <c r="G370" s="305"/>
      <c r="H370" s="305"/>
      <c r="I370" s="305"/>
      <c r="J370" s="305"/>
      <c r="K370" s="305"/>
      <c r="L370" s="305"/>
      <c r="M370" s="305"/>
      <c r="N370" s="305"/>
      <c r="O370" s="271" t="s">
        <v>159</v>
      </c>
      <c r="P370" s="271"/>
      <c r="Q370" s="303">
        <f>Q369</f>
        <v>40299</v>
      </c>
      <c r="R370" s="303"/>
      <c r="S370" s="303"/>
      <c r="T370" s="303"/>
      <c r="U370" s="303"/>
      <c r="V370" s="274"/>
      <c r="W370" s="197"/>
      <c r="X370" s="197"/>
      <c r="Y370" s="197"/>
      <c r="Z370" s="197"/>
      <c r="AA370" s="197"/>
      <c r="AB370" s="197"/>
      <c r="AC370" s="197"/>
      <c r="AD370" s="197"/>
      <c r="AE370" s="197"/>
      <c r="AF370" s="197"/>
      <c r="AG370" s="197"/>
      <c r="AH370" s="197"/>
      <c r="AI370" s="197"/>
      <c r="AJ370" s="197"/>
      <c r="AK370" s="197"/>
      <c r="AL370" s="197"/>
      <c r="AM370" s="197"/>
      <c r="AN370" s="197"/>
      <c r="AO370" s="197"/>
    </row>
    <row r="371" spans="4:41" ht="2.25" customHeight="1">
      <c r="D371" s="131"/>
      <c r="E371" s="131"/>
      <c r="F371" s="131"/>
      <c r="G371" s="131"/>
      <c r="H371" s="131"/>
      <c r="I371" s="131"/>
      <c r="J371" s="131"/>
      <c r="K371" s="131"/>
      <c r="L371" s="131"/>
      <c r="M371" s="131"/>
      <c r="N371" s="131"/>
      <c r="O371" s="18"/>
      <c r="P371" s="18"/>
      <c r="V371" s="131"/>
      <c r="W371" s="131"/>
      <c r="X371" s="131"/>
      <c r="Y371" s="131"/>
      <c r="Z371" s="131"/>
      <c r="AA371" s="131"/>
      <c r="AB371" s="131"/>
      <c r="AC371" s="131"/>
      <c r="AD371" s="131"/>
      <c r="AE371" s="131"/>
      <c r="AF371" s="131"/>
      <c r="AG371" s="131"/>
      <c r="AH371" s="131"/>
      <c r="AI371" s="131"/>
      <c r="AJ371" s="131"/>
      <c r="AK371" s="131"/>
      <c r="AL371" s="131"/>
      <c r="AM371" s="131"/>
      <c r="AN371" s="131"/>
      <c r="AO371" s="131"/>
    </row>
    <row r="372" spans="4:41" ht="12.75" customHeight="1" thickBot="1">
      <c r="D372" s="281" t="s">
        <v>1104</v>
      </c>
      <c r="E372" s="281"/>
      <c r="F372" s="281"/>
      <c r="G372" s="281"/>
      <c r="H372" s="281"/>
      <c r="I372" s="281"/>
      <c r="J372" s="281"/>
      <c r="K372" s="281"/>
      <c r="L372" s="281"/>
      <c r="M372" s="281"/>
      <c r="N372" s="281"/>
      <c r="O372" s="271" t="s">
        <v>158</v>
      </c>
      <c r="P372" s="271"/>
      <c r="Q372" s="272"/>
      <c r="R372" s="272"/>
      <c r="S372" s="272"/>
      <c r="T372" s="272"/>
      <c r="U372" s="273"/>
      <c r="V372" s="274"/>
      <c r="W372" s="197"/>
      <c r="X372" s="197"/>
      <c r="Y372" s="197"/>
      <c r="Z372" s="197"/>
      <c r="AA372" s="197"/>
      <c r="AB372" s="197"/>
      <c r="AC372" s="197"/>
      <c r="AD372" s="197"/>
      <c r="AE372" s="197"/>
      <c r="AF372" s="197"/>
      <c r="AG372" s="197"/>
      <c r="AH372" s="197"/>
      <c r="AI372" s="197"/>
      <c r="AJ372" s="197"/>
      <c r="AK372" s="197"/>
      <c r="AL372" s="197"/>
      <c r="AM372" s="197"/>
      <c r="AN372" s="197"/>
      <c r="AO372" s="197"/>
    </row>
    <row r="373" spans="4:41" ht="12.75" customHeight="1" thickTop="1">
      <c r="D373" s="281"/>
      <c r="E373" s="281"/>
      <c r="F373" s="281"/>
      <c r="G373" s="281"/>
      <c r="H373" s="281"/>
      <c r="I373" s="281"/>
      <c r="J373" s="281"/>
      <c r="K373" s="281"/>
      <c r="L373" s="281"/>
      <c r="M373" s="281"/>
      <c r="N373" s="281"/>
      <c r="O373" s="271" t="s">
        <v>159</v>
      </c>
      <c r="P373" s="271"/>
      <c r="Q373" s="280"/>
      <c r="R373" s="280"/>
      <c r="S373" s="280"/>
      <c r="T373" s="280"/>
      <c r="U373" s="280"/>
      <c r="V373" s="274"/>
      <c r="W373" s="197"/>
      <c r="X373" s="197"/>
      <c r="Y373" s="197"/>
      <c r="Z373" s="197"/>
      <c r="AA373" s="197"/>
      <c r="AB373" s="197"/>
      <c r="AC373" s="197"/>
      <c r="AD373" s="197"/>
      <c r="AE373" s="197"/>
      <c r="AF373" s="197"/>
      <c r="AG373" s="197"/>
      <c r="AH373" s="197"/>
      <c r="AI373" s="197"/>
      <c r="AJ373" s="197"/>
      <c r="AK373" s="197"/>
      <c r="AL373" s="197"/>
      <c r="AM373" s="197"/>
      <c r="AN373" s="197"/>
      <c r="AO373" s="197"/>
    </row>
    <row r="374" spans="4:41" ht="12.75" customHeight="1">
      <c r="D374" s="281"/>
      <c r="E374" s="281"/>
      <c r="F374" s="281"/>
      <c r="G374" s="281"/>
      <c r="H374" s="281"/>
      <c r="I374" s="281"/>
      <c r="J374" s="281"/>
      <c r="K374" s="281"/>
      <c r="L374" s="281"/>
      <c r="M374" s="281"/>
      <c r="N374" s="281"/>
      <c r="O374" s="18"/>
      <c r="P374" s="18" t="s">
        <v>162</v>
      </c>
      <c r="Q374" s="263" t="e">
        <f>(DGET(A$1055:B$1162,B$1055,A$1246:B$1247))-(DGET(A$1055:B$1162,B$1055,A$1243:B$1244))+1</f>
        <v>#VALUE!</v>
      </c>
      <c r="R374" s="263"/>
      <c r="S374" s="277" t="s">
        <v>163</v>
      </c>
      <c r="T374" s="277"/>
      <c r="U374" s="278"/>
      <c r="V374" s="274"/>
      <c r="W374" s="197"/>
      <c r="X374" s="197"/>
      <c r="Y374" s="197"/>
      <c r="Z374" s="197"/>
      <c r="AA374" s="197"/>
      <c r="AB374" s="197"/>
      <c r="AC374" s="197"/>
      <c r="AD374" s="197"/>
      <c r="AE374" s="197"/>
      <c r="AF374" s="197"/>
      <c r="AG374" s="197"/>
      <c r="AH374" s="197"/>
      <c r="AI374" s="197"/>
      <c r="AJ374" s="197"/>
      <c r="AK374" s="197"/>
      <c r="AL374" s="197"/>
      <c r="AM374" s="197"/>
      <c r="AN374" s="197"/>
      <c r="AO374" s="197"/>
    </row>
    <row r="375" spans="4:41" ht="2.25" customHeight="1">
      <c r="D375" s="131"/>
      <c r="E375" s="131"/>
      <c r="F375" s="131"/>
      <c r="G375" s="131"/>
      <c r="H375" s="131"/>
      <c r="I375" s="131"/>
      <c r="J375" s="131"/>
      <c r="K375" s="131"/>
      <c r="L375" s="131"/>
      <c r="M375" s="131"/>
      <c r="N375" s="131"/>
      <c r="O375" s="18"/>
      <c r="P375" s="18"/>
      <c r="V375" s="131"/>
      <c r="W375" s="131"/>
      <c r="X375" s="131"/>
      <c r="Y375" s="131"/>
      <c r="Z375" s="131"/>
      <c r="AA375" s="131"/>
      <c r="AB375" s="131"/>
      <c r="AC375" s="131"/>
      <c r="AD375" s="131"/>
      <c r="AE375" s="131"/>
      <c r="AF375" s="131"/>
      <c r="AG375" s="131"/>
      <c r="AH375" s="131"/>
      <c r="AI375" s="131"/>
      <c r="AJ375" s="131"/>
      <c r="AK375" s="131"/>
      <c r="AL375" s="131"/>
      <c r="AM375" s="131"/>
      <c r="AN375" s="131"/>
      <c r="AO375" s="131"/>
    </row>
    <row r="376" spans="4:41" ht="12.75" customHeight="1" thickBot="1">
      <c r="D376" s="270"/>
      <c r="E376" s="270"/>
      <c r="F376" s="270"/>
      <c r="G376" s="270"/>
      <c r="H376" s="270"/>
      <c r="I376" s="270"/>
      <c r="J376" s="270"/>
      <c r="K376" s="270"/>
      <c r="L376" s="270"/>
      <c r="M376" s="270"/>
      <c r="N376" s="270"/>
      <c r="O376" s="271" t="s">
        <v>158</v>
      </c>
      <c r="P376" s="271"/>
      <c r="Q376" s="272"/>
      <c r="R376" s="272"/>
      <c r="S376" s="272"/>
      <c r="T376" s="272"/>
      <c r="U376" s="273"/>
      <c r="V376" s="274"/>
      <c r="W376" s="197"/>
      <c r="X376" s="197"/>
      <c r="Y376" s="197"/>
      <c r="Z376" s="197"/>
      <c r="AA376" s="197"/>
      <c r="AB376" s="197"/>
      <c r="AC376" s="197"/>
      <c r="AD376" s="197"/>
      <c r="AE376" s="197"/>
      <c r="AF376" s="197"/>
      <c r="AG376" s="197"/>
      <c r="AH376" s="197"/>
      <c r="AI376" s="197"/>
      <c r="AJ376" s="197"/>
      <c r="AK376" s="197"/>
      <c r="AL376" s="197"/>
      <c r="AM376" s="197"/>
      <c r="AN376" s="197"/>
      <c r="AO376" s="197"/>
    </row>
    <row r="377" spans="4:41" ht="12.75" customHeight="1" thickTop="1">
      <c r="D377" s="270"/>
      <c r="E377" s="270"/>
      <c r="F377" s="270"/>
      <c r="G377" s="270"/>
      <c r="H377" s="270"/>
      <c r="I377" s="270"/>
      <c r="J377" s="270"/>
      <c r="K377" s="270"/>
      <c r="L377" s="270"/>
      <c r="M377" s="270"/>
      <c r="N377" s="270"/>
      <c r="O377" s="271" t="s">
        <v>159</v>
      </c>
      <c r="P377" s="271"/>
      <c r="Q377" s="280"/>
      <c r="R377" s="280"/>
      <c r="S377" s="280"/>
      <c r="T377" s="280"/>
      <c r="U377" s="280"/>
      <c r="V377" s="274"/>
      <c r="W377" s="197"/>
      <c r="X377" s="197"/>
      <c r="Y377" s="197"/>
      <c r="Z377" s="197"/>
      <c r="AA377" s="197"/>
      <c r="AB377" s="197"/>
      <c r="AC377" s="197"/>
      <c r="AD377" s="197"/>
      <c r="AE377" s="197"/>
      <c r="AF377" s="197"/>
      <c r="AG377" s="197"/>
      <c r="AH377" s="197"/>
      <c r="AI377" s="197"/>
      <c r="AJ377" s="197"/>
      <c r="AK377" s="197"/>
      <c r="AL377" s="197"/>
      <c r="AM377" s="197"/>
      <c r="AN377" s="197"/>
      <c r="AO377" s="197"/>
    </row>
    <row r="378" spans="4:41" ht="12.75" customHeight="1">
      <c r="D378" s="270"/>
      <c r="E378" s="270"/>
      <c r="F378" s="270"/>
      <c r="G378" s="270"/>
      <c r="H378" s="270"/>
      <c r="I378" s="270"/>
      <c r="J378" s="270"/>
      <c r="K378" s="270"/>
      <c r="L378" s="270"/>
      <c r="M378" s="270"/>
      <c r="N378" s="270"/>
      <c r="O378" s="18"/>
      <c r="P378" s="18" t="s">
        <v>162</v>
      </c>
      <c r="Q378" s="263" t="e">
        <f>(DGET(A$1055:B$1162,B$1055,A$1252:B$1253))-(DGET(A$1055:B$1162,B$1055,A$1249:B$1250))+1</f>
        <v>#VALUE!</v>
      </c>
      <c r="R378" s="263"/>
      <c r="S378" s="277" t="s">
        <v>163</v>
      </c>
      <c r="T378" s="277"/>
      <c r="U378" s="278"/>
      <c r="V378" s="274"/>
      <c r="W378" s="197"/>
      <c r="X378" s="197"/>
      <c r="Y378" s="197"/>
      <c r="Z378" s="197"/>
      <c r="AA378" s="197"/>
      <c r="AB378" s="197"/>
      <c r="AC378" s="197"/>
      <c r="AD378" s="197"/>
      <c r="AE378" s="197"/>
      <c r="AF378" s="197"/>
      <c r="AG378" s="197"/>
      <c r="AH378" s="197"/>
      <c r="AI378" s="197"/>
      <c r="AJ378" s="197"/>
      <c r="AK378" s="197"/>
      <c r="AL378" s="197"/>
      <c r="AM378" s="197"/>
      <c r="AN378" s="197"/>
      <c r="AO378" s="197"/>
    </row>
    <row r="379" spans="4:41" ht="2.25" customHeight="1">
      <c r="D379" s="131"/>
      <c r="E379" s="131"/>
      <c r="F379" s="131"/>
      <c r="G379" s="131"/>
      <c r="H379" s="131"/>
      <c r="I379" s="131"/>
      <c r="J379" s="131"/>
      <c r="K379" s="131"/>
      <c r="L379" s="131"/>
      <c r="M379" s="131"/>
      <c r="N379" s="131"/>
      <c r="O379" s="18"/>
      <c r="P379" s="18"/>
      <c r="V379" s="131"/>
      <c r="W379" s="131"/>
      <c r="X379" s="131"/>
      <c r="Y379" s="131"/>
      <c r="Z379" s="131"/>
      <c r="AA379" s="131"/>
      <c r="AB379" s="131"/>
      <c r="AC379" s="131"/>
      <c r="AD379" s="131"/>
      <c r="AE379" s="131"/>
      <c r="AF379" s="131"/>
      <c r="AG379" s="131"/>
      <c r="AH379" s="131"/>
      <c r="AI379" s="131"/>
      <c r="AJ379" s="131"/>
      <c r="AK379" s="131"/>
      <c r="AL379" s="131"/>
      <c r="AM379" s="131"/>
      <c r="AN379" s="131"/>
      <c r="AO379" s="131"/>
    </row>
    <row r="380" spans="4:41" ht="12.75" customHeight="1" thickBot="1">
      <c r="D380" s="270"/>
      <c r="E380" s="270"/>
      <c r="F380" s="270"/>
      <c r="G380" s="270"/>
      <c r="H380" s="270"/>
      <c r="I380" s="270"/>
      <c r="J380" s="270"/>
      <c r="K380" s="270"/>
      <c r="L380" s="270"/>
      <c r="M380" s="270"/>
      <c r="N380" s="270"/>
      <c r="O380" s="271" t="s">
        <v>158</v>
      </c>
      <c r="P380" s="271"/>
      <c r="Q380" s="272"/>
      <c r="R380" s="272"/>
      <c r="S380" s="272"/>
      <c r="T380" s="272"/>
      <c r="U380" s="273"/>
      <c r="V380" s="274"/>
      <c r="W380" s="197"/>
      <c r="X380" s="197"/>
      <c r="Y380" s="197"/>
      <c r="Z380" s="197"/>
      <c r="AA380" s="197"/>
      <c r="AB380" s="197"/>
      <c r="AC380" s="197"/>
      <c r="AD380" s="197"/>
      <c r="AE380" s="197"/>
      <c r="AF380" s="197"/>
      <c r="AG380" s="197"/>
      <c r="AH380" s="197"/>
      <c r="AI380" s="197"/>
      <c r="AJ380" s="197"/>
      <c r="AK380" s="197"/>
      <c r="AL380" s="197"/>
      <c r="AM380" s="197"/>
      <c r="AN380" s="197"/>
      <c r="AO380" s="197"/>
    </row>
    <row r="381" spans="4:41" ht="12.75" customHeight="1" thickTop="1">
      <c r="D381" s="270"/>
      <c r="E381" s="270"/>
      <c r="F381" s="270"/>
      <c r="G381" s="270"/>
      <c r="H381" s="270"/>
      <c r="I381" s="270"/>
      <c r="J381" s="270"/>
      <c r="K381" s="270"/>
      <c r="L381" s="270"/>
      <c r="M381" s="270"/>
      <c r="N381" s="270"/>
      <c r="O381" s="271" t="s">
        <v>159</v>
      </c>
      <c r="P381" s="271"/>
      <c r="Q381" s="280"/>
      <c r="R381" s="280"/>
      <c r="S381" s="280"/>
      <c r="T381" s="280"/>
      <c r="U381" s="280"/>
      <c r="V381" s="274"/>
      <c r="W381" s="197"/>
      <c r="X381" s="197"/>
      <c r="Y381" s="197"/>
      <c r="Z381" s="197"/>
      <c r="AA381" s="197"/>
      <c r="AB381" s="197"/>
      <c r="AC381" s="197"/>
      <c r="AD381" s="197"/>
      <c r="AE381" s="197"/>
      <c r="AF381" s="197"/>
      <c r="AG381" s="197"/>
      <c r="AH381" s="197"/>
      <c r="AI381" s="197"/>
      <c r="AJ381" s="197"/>
      <c r="AK381" s="197"/>
      <c r="AL381" s="197"/>
      <c r="AM381" s="197"/>
      <c r="AN381" s="197"/>
      <c r="AO381" s="197"/>
    </row>
    <row r="382" spans="4:41" ht="12.75" customHeight="1">
      <c r="D382" s="270"/>
      <c r="E382" s="270"/>
      <c r="F382" s="270"/>
      <c r="G382" s="270"/>
      <c r="H382" s="270"/>
      <c r="I382" s="270"/>
      <c r="J382" s="270"/>
      <c r="K382" s="270"/>
      <c r="L382" s="270"/>
      <c r="M382" s="270"/>
      <c r="N382" s="270"/>
      <c r="O382" s="18"/>
      <c r="P382" s="18" t="s">
        <v>162</v>
      </c>
      <c r="Q382" s="263" t="e">
        <f>(DGET(A$1055:B$1162,B$1055,A$1258:B$1259))-(DGET(A$1055:B$1162,B$1055,A$1255:B$1256))+1</f>
        <v>#VALUE!</v>
      </c>
      <c r="R382" s="263"/>
      <c r="S382" s="277" t="s">
        <v>163</v>
      </c>
      <c r="T382" s="277"/>
      <c r="U382" s="278"/>
      <c r="V382" s="274"/>
      <c r="W382" s="197"/>
      <c r="X382" s="197"/>
      <c r="Y382" s="197"/>
      <c r="Z382" s="197"/>
      <c r="AA382" s="197"/>
      <c r="AB382" s="197"/>
      <c r="AC382" s="197"/>
      <c r="AD382" s="197"/>
      <c r="AE382" s="197"/>
      <c r="AF382" s="197"/>
      <c r="AG382" s="197"/>
      <c r="AH382" s="197"/>
      <c r="AI382" s="197"/>
      <c r="AJ382" s="197"/>
      <c r="AK382" s="197"/>
      <c r="AL382" s="197"/>
      <c r="AM382" s="197"/>
      <c r="AN382" s="197"/>
      <c r="AO382" s="197"/>
    </row>
    <row r="383" spans="4:41" ht="2.25" customHeight="1">
      <c r="D383" s="131"/>
      <c r="E383" s="131"/>
      <c r="F383" s="131"/>
      <c r="G383" s="131"/>
      <c r="H383" s="131"/>
      <c r="I383" s="131"/>
      <c r="J383" s="131"/>
      <c r="K383" s="131"/>
      <c r="L383" s="131"/>
      <c r="M383" s="131"/>
      <c r="N383" s="131"/>
      <c r="O383" s="18"/>
      <c r="P383" s="18"/>
      <c r="V383" s="131"/>
      <c r="W383" s="131"/>
      <c r="X383" s="131"/>
      <c r="Y383" s="131"/>
      <c r="Z383" s="131"/>
      <c r="AA383" s="131"/>
      <c r="AB383" s="131"/>
      <c r="AC383" s="131"/>
      <c r="AD383" s="131"/>
      <c r="AE383" s="131"/>
      <c r="AF383" s="131"/>
      <c r="AG383" s="131"/>
      <c r="AH383" s="131"/>
      <c r="AI383" s="131"/>
      <c r="AJ383" s="131"/>
      <c r="AK383" s="131"/>
      <c r="AL383" s="131"/>
      <c r="AM383" s="131"/>
      <c r="AN383" s="131"/>
      <c r="AO383" s="131"/>
    </row>
    <row r="384" spans="4:41" ht="12.75" customHeight="1" thickBot="1">
      <c r="D384" s="270"/>
      <c r="E384" s="270"/>
      <c r="F384" s="270"/>
      <c r="G384" s="270"/>
      <c r="H384" s="270"/>
      <c r="I384" s="270"/>
      <c r="J384" s="270"/>
      <c r="K384" s="270"/>
      <c r="L384" s="270"/>
      <c r="M384" s="270"/>
      <c r="N384" s="270"/>
      <c r="O384" s="271" t="s">
        <v>158</v>
      </c>
      <c r="P384" s="271"/>
      <c r="Q384" s="272"/>
      <c r="R384" s="272"/>
      <c r="S384" s="272"/>
      <c r="T384" s="272"/>
      <c r="U384" s="273"/>
      <c r="V384" s="274"/>
      <c r="W384" s="197"/>
      <c r="X384" s="197"/>
      <c r="Y384" s="197"/>
      <c r="Z384" s="197"/>
      <c r="AA384" s="197"/>
      <c r="AB384" s="197"/>
      <c r="AC384" s="197"/>
      <c r="AD384" s="197"/>
      <c r="AE384" s="197"/>
      <c r="AF384" s="197"/>
      <c r="AG384" s="197"/>
      <c r="AH384" s="197"/>
      <c r="AI384" s="197"/>
      <c r="AJ384" s="197"/>
      <c r="AK384" s="197"/>
      <c r="AL384" s="197"/>
      <c r="AM384" s="197"/>
      <c r="AN384" s="197"/>
      <c r="AO384" s="197"/>
    </row>
    <row r="385" spans="4:41" ht="12.75" customHeight="1" thickTop="1">
      <c r="D385" s="270"/>
      <c r="E385" s="270"/>
      <c r="F385" s="270"/>
      <c r="G385" s="270"/>
      <c r="H385" s="270"/>
      <c r="I385" s="270"/>
      <c r="J385" s="270"/>
      <c r="K385" s="270"/>
      <c r="L385" s="270"/>
      <c r="M385" s="270"/>
      <c r="N385" s="270"/>
      <c r="O385" s="271" t="s">
        <v>159</v>
      </c>
      <c r="P385" s="271"/>
      <c r="Q385" s="280"/>
      <c r="R385" s="280"/>
      <c r="S385" s="280"/>
      <c r="T385" s="280"/>
      <c r="U385" s="280"/>
      <c r="V385" s="274"/>
      <c r="W385" s="197"/>
      <c r="X385" s="197"/>
      <c r="Y385" s="197"/>
      <c r="Z385" s="197"/>
      <c r="AA385" s="197"/>
      <c r="AB385" s="197"/>
      <c r="AC385" s="197"/>
      <c r="AD385" s="197"/>
      <c r="AE385" s="197"/>
      <c r="AF385" s="197"/>
      <c r="AG385" s="197"/>
      <c r="AH385" s="197"/>
      <c r="AI385" s="197"/>
      <c r="AJ385" s="197"/>
      <c r="AK385" s="197"/>
      <c r="AL385" s="197"/>
      <c r="AM385" s="197"/>
      <c r="AN385" s="197"/>
      <c r="AO385" s="197"/>
    </row>
    <row r="386" spans="4:41" ht="12.75" customHeight="1">
      <c r="D386" s="270"/>
      <c r="E386" s="270"/>
      <c r="F386" s="270"/>
      <c r="G386" s="270"/>
      <c r="H386" s="270"/>
      <c r="I386" s="270"/>
      <c r="J386" s="270"/>
      <c r="K386" s="270"/>
      <c r="L386" s="270"/>
      <c r="M386" s="270"/>
      <c r="N386" s="270"/>
      <c r="O386" s="18"/>
      <c r="P386" s="18" t="s">
        <v>162</v>
      </c>
      <c r="Q386" s="263" t="e">
        <f>(DGET(A$1055:B$1162,B$1055,A$1264:B$1265))-(DGET(A$1055:B$1162,B$1055,A$1261:B$1262))+1</f>
        <v>#VALUE!</v>
      </c>
      <c r="R386" s="263"/>
      <c r="S386" s="277" t="s">
        <v>163</v>
      </c>
      <c r="T386" s="277"/>
      <c r="U386" s="278"/>
      <c r="V386" s="274"/>
      <c r="W386" s="197"/>
      <c r="X386" s="197"/>
      <c r="Y386" s="197"/>
      <c r="Z386" s="197"/>
      <c r="AA386" s="197"/>
      <c r="AB386" s="197"/>
      <c r="AC386" s="197"/>
      <c r="AD386" s="197"/>
      <c r="AE386" s="197"/>
      <c r="AF386" s="197"/>
      <c r="AG386" s="197"/>
      <c r="AH386" s="197"/>
      <c r="AI386" s="197"/>
      <c r="AJ386" s="197"/>
      <c r="AK386" s="197"/>
      <c r="AL386" s="197"/>
      <c r="AM386" s="197"/>
      <c r="AN386" s="197"/>
      <c r="AO386" s="197"/>
    </row>
    <row r="387" spans="4:41" ht="2.25" customHeight="1">
      <c r="D387" s="131"/>
      <c r="E387" s="131"/>
      <c r="F387" s="131"/>
      <c r="G387" s="131"/>
      <c r="H387" s="131"/>
      <c r="I387" s="131"/>
      <c r="J387" s="131"/>
      <c r="K387" s="131"/>
      <c r="L387" s="131"/>
      <c r="M387" s="131"/>
      <c r="N387" s="131"/>
      <c r="O387" s="18"/>
      <c r="P387" s="18"/>
      <c r="V387" s="131"/>
      <c r="W387" s="131"/>
      <c r="X387" s="131"/>
      <c r="Y387" s="131"/>
      <c r="Z387" s="131"/>
      <c r="AA387" s="131"/>
      <c r="AB387" s="131"/>
      <c r="AC387" s="131"/>
      <c r="AD387" s="131"/>
      <c r="AE387" s="131"/>
      <c r="AF387" s="131"/>
      <c r="AG387" s="131"/>
      <c r="AH387" s="131"/>
      <c r="AI387" s="131"/>
      <c r="AJ387" s="131"/>
      <c r="AK387" s="131"/>
      <c r="AL387" s="131"/>
      <c r="AM387" s="131"/>
      <c r="AN387" s="131"/>
      <c r="AO387" s="131"/>
    </row>
    <row r="388" spans="4:41" ht="12.75" customHeight="1" thickBot="1">
      <c r="D388" s="270"/>
      <c r="E388" s="270"/>
      <c r="F388" s="270"/>
      <c r="G388" s="270"/>
      <c r="H388" s="270"/>
      <c r="I388" s="270"/>
      <c r="J388" s="270"/>
      <c r="K388" s="270"/>
      <c r="L388" s="270"/>
      <c r="M388" s="270"/>
      <c r="N388" s="270"/>
      <c r="O388" s="271" t="s">
        <v>158</v>
      </c>
      <c r="P388" s="271"/>
      <c r="Q388" s="272"/>
      <c r="R388" s="272"/>
      <c r="S388" s="272"/>
      <c r="T388" s="272"/>
      <c r="U388" s="273"/>
      <c r="V388" s="274"/>
      <c r="W388" s="197"/>
      <c r="X388" s="197"/>
      <c r="Y388" s="197"/>
      <c r="Z388" s="197"/>
      <c r="AA388" s="197"/>
      <c r="AB388" s="197"/>
      <c r="AC388" s="197"/>
      <c r="AD388" s="197"/>
      <c r="AE388" s="197"/>
      <c r="AF388" s="197"/>
      <c r="AG388" s="197"/>
      <c r="AH388" s="197"/>
      <c r="AI388" s="197"/>
      <c r="AJ388" s="197"/>
      <c r="AK388" s="197"/>
      <c r="AL388" s="197"/>
      <c r="AM388" s="197"/>
      <c r="AN388" s="197"/>
      <c r="AO388" s="197"/>
    </row>
    <row r="389" spans="4:41" ht="12.75" customHeight="1" thickTop="1">
      <c r="D389" s="270"/>
      <c r="E389" s="270"/>
      <c r="F389" s="270"/>
      <c r="G389" s="270"/>
      <c r="H389" s="270"/>
      <c r="I389" s="270"/>
      <c r="J389" s="270"/>
      <c r="K389" s="270"/>
      <c r="L389" s="270"/>
      <c r="M389" s="270"/>
      <c r="N389" s="270"/>
      <c r="O389" s="271" t="s">
        <v>159</v>
      </c>
      <c r="P389" s="271"/>
      <c r="Q389" s="280"/>
      <c r="R389" s="280"/>
      <c r="S389" s="280"/>
      <c r="T389" s="280"/>
      <c r="U389" s="280"/>
      <c r="V389" s="274"/>
      <c r="W389" s="197"/>
      <c r="X389" s="197"/>
      <c r="Y389" s="197"/>
      <c r="Z389" s="197"/>
      <c r="AA389" s="197"/>
      <c r="AB389" s="197"/>
      <c r="AC389" s="197"/>
      <c r="AD389" s="197"/>
      <c r="AE389" s="197"/>
      <c r="AF389" s="197"/>
      <c r="AG389" s="197"/>
      <c r="AH389" s="197"/>
      <c r="AI389" s="197"/>
      <c r="AJ389" s="197"/>
      <c r="AK389" s="197"/>
      <c r="AL389" s="197"/>
      <c r="AM389" s="197"/>
      <c r="AN389" s="197"/>
      <c r="AO389" s="197"/>
    </row>
    <row r="390" spans="4:41" ht="12.75" customHeight="1">
      <c r="D390" s="270"/>
      <c r="E390" s="270"/>
      <c r="F390" s="270"/>
      <c r="G390" s="270"/>
      <c r="H390" s="270"/>
      <c r="I390" s="270"/>
      <c r="J390" s="270"/>
      <c r="K390" s="270"/>
      <c r="L390" s="270"/>
      <c r="M390" s="270"/>
      <c r="N390" s="270"/>
      <c r="O390" s="18"/>
      <c r="P390" s="18" t="s">
        <v>162</v>
      </c>
      <c r="Q390" s="263" t="e">
        <f>(DGET(A$1055:B$1162,B$1055,A$1270:B$1271))-(DGET(A$1055:B$1162,B$1055,A$1267:B$1268))+1</f>
        <v>#VALUE!</v>
      </c>
      <c r="R390" s="263"/>
      <c r="S390" s="277" t="s">
        <v>163</v>
      </c>
      <c r="T390" s="277"/>
      <c r="U390" s="278"/>
      <c r="V390" s="274"/>
      <c r="W390" s="197"/>
      <c r="X390" s="197"/>
      <c r="Y390" s="197"/>
      <c r="Z390" s="197"/>
      <c r="AA390" s="197"/>
      <c r="AB390" s="197"/>
      <c r="AC390" s="197"/>
      <c r="AD390" s="197"/>
      <c r="AE390" s="197"/>
      <c r="AF390" s="197"/>
      <c r="AG390" s="197"/>
      <c r="AH390" s="197"/>
      <c r="AI390" s="197"/>
      <c r="AJ390" s="197"/>
      <c r="AK390" s="197"/>
      <c r="AL390" s="197"/>
      <c r="AM390" s="197"/>
      <c r="AN390" s="197"/>
      <c r="AO390" s="197"/>
    </row>
    <row r="391" spans="4:41" ht="2.25" customHeight="1">
      <c r="D391" s="131"/>
      <c r="E391" s="131"/>
      <c r="F391" s="131"/>
      <c r="G391" s="131"/>
      <c r="H391" s="131"/>
      <c r="I391" s="131"/>
      <c r="J391" s="131"/>
      <c r="K391" s="131"/>
      <c r="L391" s="131"/>
      <c r="M391" s="131"/>
      <c r="N391" s="131"/>
      <c r="O391" s="18"/>
      <c r="P391" s="18"/>
      <c r="V391" s="131"/>
      <c r="W391" s="131"/>
      <c r="X391" s="131"/>
      <c r="Y391" s="131"/>
      <c r="Z391" s="131"/>
      <c r="AA391" s="131"/>
      <c r="AB391" s="131"/>
      <c r="AC391" s="131"/>
      <c r="AD391" s="131"/>
      <c r="AE391" s="131"/>
      <c r="AF391" s="131"/>
      <c r="AG391" s="131"/>
      <c r="AH391" s="131"/>
      <c r="AI391" s="131"/>
      <c r="AJ391" s="131"/>
      <c r="AK391" s="131"/>
      <c r="AL391" s="131"/>
      <c r="AM391" s="131"/>
      <c r="AN391" s="131"/>
      <c r="AO391" s="131"/>
    </row>
    <row r="392" spans="4:41" ht="12.75" customHeight="1" thickBot="1">
      <c r="D392" s="270"/>
      <c r="E392" s="270"/>
      <c r="F392" s="270"/>
      <c r="G392" s="270"/>
      <c r="H392" s="270"/>
      <c r="I392" s="270"/>
      <c r="J392" s="270"/>
      <c r="K392" s="270"/>
      <c r="L392" s="270"/>
      <c r="M392" s="270"/>
      <c r="N392" s="270"/>
      <c r="O392" s="271" t="s">
        <v>158</v>
      </c>
      <c r="P392" s="271"/>
      <c r="Q392" s="272"/>
      <c r="R392" s="272"/>
      <c r="S392" s="272"/>
      <c r="T392" s="272"/>
      <c r="U392" s="273"/>
      <c r="V392" s="274"/>
      <c r="W392" s="197"/>
      <c r="X392" s="197"/>
      <c r="Y392" s="197"/>
      <c r="Z392" s="197"/>
      <c r="AA392" s="197"/>
      <c r="AB392" s="197"/>
      <c r="AC392" s="197"/>
      <c r="AD392" s="197"/>
      <c r="AE392" s="197"/>
      <c r="AF392" s="197"/>
      <c r="AG392" s="197"/>
      <c r="AH392" s="197"/>
      <c r="AI392" s="197"/>
      <c r="AJ392" s="197"/>
      <c r="AK392" s="197"/>
      <c r="AL392" s="197"/>
      <c r="AM392" s="197"/>
      <c r="AN392" s="197"/>
      <c r="AO392" s="197"/>
    </row>
    <row r="393" spans="4:41" ht="12.75" customHeight="1" thickTop="1">
      <c r="D393" s="270"/>
      <c r="E393" s="270"/>
      <c r="F393" s="270"/>
      <c r="G393" s="270"/>
      <c r="H393" s="270"/>
      <c r="I393" s="270"/>
      <c r="J393" s="270"/>
      <c r="K393" s="270"/>
      <c r="L393" s="270"/>
      <c r="M393" s="270"/>
      <c r="N393" s="270"/>
      <c r="O393" s="271" t="s">
        <v>159</v>
      </c>
      <c r="P393" s="271"/>
      <c r="Q393" s="275"/>
      <c r="R393" s="275"/>
      <c r="S393" s="275"/>
      <c r="T393" s="275"/>
      <c r="U393" s="276"/>
      <c r="V393" s="274"/>
      <c r="W393" s="197"/>
      <c r="X393" s="197"/>
      <c r="Y393" s="197"/>
      <c r="Z393" s="197"/>
      <c r="AA393" s="197"/>
      <c r="AB393" s="197"/>
      <c r="AC393" s="197"/>
      <c r="AD393" s="197"/>
      <c r="AE393" s="197"/>
      <c r="AF393" s="197"/>
      <c r="AG393" s="197"/>
      <c r="AH393" s="197"/>
      <c r="AI393" s="197"/>
      <c r="AJ393" s="197"/>
      <c r="AK393" s="197"/>
      <c r="AL393" s="197"/>
      <c r="AM393" s="197"/>
      <c r="AN393" s="197"/>
      <c r="AO393" s="197"/>
    </row>
    <row r="394" spans="4:41" ht="12.75" customHeight="1">
      <c r="D394" s="270"/>
      <c r="E394" s="270"/>
      <c r="F394" s="270"/>
      <c r="G394" s="270"/>
      <c r="H394" s="270"/>
      <c r="I394" s="270"/>
      <c r="J394" s="270"/>
      <c r="K394" s="270"/>
      <c r="L394" s="270"/>
      <c r="M394" s="270"/>
      <c r="N394" s="270"/>
      <c r="O394" s="18"/>
      <c r="P394" s="18" t="s">
        <v>162</v>
      </c>
      <c r="Q394" s="263" t="e">
        <f>(DGET(A$1055:B$1162,B$1055,A$1276:B$1277))-(DGET(A$1055:B$1162,B$1055,A$1273:B$1274))+1</f>
        <v>#VALUE!</v>
      </c>
      <c r="R394" s="263"/>
      <c r="S394" s="277" t="s">
        <v>163</v>
      </c>
      <c r="T394" s="277"/>
      <c r="U394" s="278"/>
      <c r="V394" s="274"/>
      <c r="W394" s="197"/>
      <c r="X394" s="197"/>
      <c r="Y394" s="197"/>
      <c r="Z394" s="197"/>
      <c r="AA394" s="197"/>
      <c r="AB394" s="197"/>
      <c r="AC394" s="197"/>
      <c r="AD394" s="197"/>
      <c r="AE394" s="197"/>
      <c r="AF394" s="197"/>
      <c r="AG394" s="197"/>
      <c r="AH394" s="197"/>
      <c r="AI394" s="197"/>
      <c r="AJ394" s="197"/>
      <c r="AK394" s="197"/>
      <c r="AL394" s="197"/>
      <c r="AM394" s="197"/>
      <c r="AN394" s="197"/>
      <c r="AO394" s="197"/>
    </row>
    <row r="395" spans="4:41" ht="2.25" customHeight="1">
      <c r="D395" s="131"/>
      <c r="E395" s="131"/>
      <c r="F395" s="131"/>
      <c r="G395" s="131"/>
      <c r="H395" s="131"/>
      <c r="I395" s="131"/>
      <c r="J395" s="131"/>
      <c r="K395" s="131"/>
      <c r="L395" s="131"/>
      <c r="M395" s="131"/>
      <c r="N395" s="131"/>
      <c r="O395" s="18"/>
      <c r="P395" s="18"/>
      <c r="V395" s="131"/>
      <c r="W395" s="131"/>
      <c r="X395" s="131"/>
      <c r="Y395" s="131"/>
      <c r="Z395" s="131"/>
      <c r="AA395" s="131"/>
      <c r="AB395" s="131"/>
      <c r="AC395" s="131"/>
      <c r="AD395" s="131"/>
      <c r="AE395" s="131"/>
      <c r="AF395" s="131"/>
      <c r="AG395" s="131"/>
      <c r="AH395" s="131"/>
      <c r="AI395" s="131"/>
      <c r="AJ395" s="131"/>
      <c r="AK395" s="131"/>
      <c r="AL395" s="131"/>
      <c r="AM395" s="131"/>
      <c r="AN395" s="131"/>
      <c r="AO395" s="131"/>
    </row>
    <row r="396" spans="4:41" ht="12.75" customHeight="1" thickBot="1">
      <c r="D396" s="270"/>
      <c r="E396" s="270"/>
      <c r="F396" s="270"/>
      <c r="G396" s="270"/>
      <c r="H396" s="270"/>
      <c r="I396" s="270"/>
      <c r="J396" s="270"/>
      <c r="K396" s="270"/>
      <c r="L396" s="270"/>
      <c r="M396" s="270"/>
      <c r="N396" s="270"/>
      <c r="O396" s="271" t="s">
        <v>158</v>
      </c>
      <c r="P396" s="271"/>
      <c r="Q396" s="272"/>
      <c r="R396" s="272"/>
      <c r="S396" s="272"/>
      <c r="T396" s="272"/>
      <c r="U396" s="273"/>
      <c r="V396" s="274"/>
      <c r="W396" s="197"/>
      <c r="X396" s="197"/>
      <c r="Y396" s="197"/>
      <c r="Z396" s="197"/>
      <c r="AA396" s="197"/>
      <c r="AB396" s="197"/>
      <c r="AC396" s="197"/>
      <c r="AD396" s="197"/>
      <c r="AE396" s="197"/>
      <c r="AF396" s="197"/>
      <c r="AG396" s="197"/>
      <c r="AH396" s="197"/>
      <c r="AI396" s="197"/>
      <c r="AJ396" s="197"/>
      <c r="AK396" s="197"/>
      <c r="AL396" s="197"/>
      <c r="AM396" s="197"/>
      <c r="AN396" s="197"/>
      <c r="AO396" s="197"/>
    </row>
    <row r="397" spans="4:41" ht="12.75" customHeight="1" thickTop="1">
      <c r="D397" s="270"/>
      <c r="E397" s="270"/>
      <c r="F397" s="270"/>
      <c r="G397" s="270"/>
      <c r="H397" s="270"/>
      <c r="I397" s="270"/>
      <c r="J397" s="270"/>
      <c r="K397" s="270"/>
      <c r="L397" s="270"/>
      <c r="M397" s="270"/>
      <c r="N397" s="270"/>
      <c r="O397" s="271" t="s">
        <v>159</v>
      </c>
      <c r="P397" s="271"/>
      <c r="Q397" s="275"/>
      <c r="R397" s="275"/>
      <c r="S397" s="275"/>
      <c r="T397" s="275"/>
      <c r="U397" s="276"/>
      <c r="V397" s="274"/>
      <c r="W397" s="197"/>
      <c r="X397" s="197"/>
      <c r="Y397" s="197"/>
      <c r="Z397" s="197"/>
      <c r="AA397" s="197"/>
      <c r="AB397" s="197"/>
      <c r="AC397" s="197"/>
      <c r="AD397" s="197"/>
      <c r="AE397" s="197"/>
      <c r="AF397" s="197"/>
      <c r="AG397" s="197"/>
      <c r="AH397" s="197"/>
      <c r="AI397" s="197"/>
      <c r="AJ397" s="197"/>
      <c r="AK397" s="197"/>
      <c r="AL397" s="197"/>
      <c r="AM397" s="197"/>
      <c r="AN397" s="197"/>
      <c r="AO397" s="197"/>
    </row>
    <row r="398" spans="4:41" ht="12.75" customHeight="1">
      <c r="D398" s="270"/>
      <c r="E398" s="270"/>
      <c r="F398" s="270"/>
      <c r="G398" s="270"/>
      <c r="H398" s="270"/>
      <c r="I398" s="270"/>
      <c r="J398" s="270"/>
      <c r="K398" s="270"/>
      <c r="L398" s="270"/>
      <c r="M398" s="270"/>
      <c r="N398" s="270"/>
      <c r="O398" s="18"/>
      <c r="P398" s="18" t="s">
        <v>162</v>
      </c>
      <c r="Q398" s="263" t="e">
        <f>(DGET(A$1055:B$1162,B$1055,A$1282:B$1283))-(DGET(A$1055:B$1162,B$1055,A$1279:B$1280))+1</f>
        <v>#VALUE!</v>
      </c>
      <c r="R398" s="263"/>
      <c r="S398" s="277" t="s">
        <v>163</v>
      </c>
      <c r="T398" s="277"/>
      <c r="U398" s="278"/>
      <c r="V398" s="274"/>
      <c r="W398" s="197"/>
      <c r="X398" s="197"/>
      <c r="Y398" s="197"/>
      <c r="Z398" s="197"/>
      <c r="AA398" s="197"/>
      <c r="AB398" s="197"/>
      <c r="AC398" s="197"/>
      <c r="AD398" s="197"/>
      <c r="AE398" s="197"/>
      <c r="AF398" s="197"/>
      <c r="AG398" s="197"/>
      <c r="AH398" s="197"/>
      <c r="AI398" s="197"/>
      <c r="AJ398" s="197"/>
      <c r="AK398" s="197"/>
      <c r="AL398" s="197"/>
      <c r="AM398" s="197"/>
      <c r="AN398" s="197"/>
      <c r="AO398" s="197"/>
    </row>
    <row r="399" spans="4:41" ht="2.25" customHeight="1">
      <c r="D399" s="131"/>
      <c r="E399" s="131"/>
      <c r="F399" s="131"/>
      <c r="G399" s="131"/>
      <c r="H399" s="131"/>
      <c r="I399" s="131"/>
      <c r="J399" s="131"/>
      <c r="K399" s="131"/>
      <c r="L399" s="131"/>
      <c r="M399" s="131"/>
      <c r="N399" s="131"/>
      <c r="O399" s="18"/>
      <c r="P399" s="18"/>
      <c r="V399" s="131"/>
      <c r="W399" s="131"/>
      <c r="X399" s="131"/>
      <c r="Y399" s="131"/>
      <c r="Z399" s="131"/>
      <c r="AA399" s="131"/>
      <c r="AB399" s="131"/>
      <c r="AC399" s="131"/>
      <c r="AD399" s="131"/>
      <c r="AE399" s="131"/>
      <c r="AF399" s="131"/>
      <c r="AG399" s="131"/>
      <c r="AH399" s="131"/>
      <c r="AI399" s="131"/>
      <c r="AJ399" s="131"/>
      <c r="AK399" s="131"/>
      <c r="AL399" s="131"/>
      <c r="AM399" s="131"/>
      <c r="AN399" s="131"/>
      <c r="AO399" s="131"/>
    </row>
    <row r="400" spans="4:41" ht="12.75" customHeight="1" thickBot="1">
      <c r="D400" s="270"/>
      <c r="E400" s="270"/>
      <c r="F400" s="270"/>
      <c r="G400" s="270"/>
      <c r="H400" s="270"/>
      <c r="I400" s="270"/>
      <c r="J400" s="270"/>
      <c r="K400" s="270"/>
      <c r="L400" s="270"/>
      <c r="M400" s="270"/>
      <c r="N400" s="270"/>
      <c r="O400" s="271" t="s">
        <v>158</v>
      </c>
      <c r="P400" s="271"/>
      <c r="Q400" s="272"/>
      <c r="R400" s="272"/>
      <c r="S400" s="272"/>
      <c r="T400" s="272"/>
      <c r="U400" s="273"/>
      <c r="V400" s="274"/>
      <c r="W400" s="197"/>
      <c r="X400" s="197"/>
      <c r="Y400" s="197"/>
      <c r="Z400" s="197"/>
      <c r="AA400" s="197"/>
      <c r="AB400" s="197"/>
      <c r="AC400" s="197"/>
      <c r="AD400" s="197"/>
      <c r="AE400" s="197"/>
      <c r="AF400" s="197"/>
      <c r="AG400" s="197"/>
      <c r="AH400" s="197"/>
      <c r="AI400" s="197"/>
      <c r="AJ400" s="197"/>
      <c r="AK400" s="197"/>
      <c r="AL400" s="197"/>
      <c r="AM400" s="197"/>
      <c r="AN400" s="197"/>
      <c r="AO400" s="197"/>
    </row>
    <row r="401" spans="4:41" ht="12.75" customHeight="1" thickTop="1">
      <c r="D401" s="270"/>
      <c r="E401" s="270"/>
      <c r="F401" s="270"/>
      <c r="G401" s="270"/>
      <c r="H401" s="270"/>
      <c r="I401" s="270"/>
      <c r="J401" s="270"/>
      <c r="K401" s="270"/>
      <c r="L401" s="270"/>
      <c r="M401" s="270"/>
      <c r="N401" s="270"/>
      <c r="O401" s="271" t="s">
        <v>159</v>
      </c>
      <c r="P401" s="271"/>
      <c r="Q401" s="275"/>
      <c r="R401" s="275"/>
      <c r="S401" s="275"/>
      <c r="T401" s="275"/>
      <c r="U401" s="276"/>
      <c r="V401" s="274"/>
      <c r="W401" s="197"/>
      <c r="X401" s="197"/>
      <c r="Y401" s="197"/>
      <c r="Z401" s="197"/>
      <c r="AA401" s="197"/>
      <c r="AB401" s="197"/>
      <c r="AC401" s="197"/>
      <c r="AD401" s="197"/>
      <c r="AE401" s="197"/>
      <c r="AF401" s="197"/>
      <c r="AG401" s="197"/>
      <c r="AH401" s="197"/>
      <c r="AI401" s="197"/>
      <c r="AJ401" s="197"/>
      <c r="AK401" s="197"/>
      <c r="AL401" s="197"/>
      <c r="AM401" s="197"/>
      <c r="AN401" s="197"/>
      <c r="AO401" s="197"/>
    </row>
    <row r="402" spans="4:41" ht="12.75" customHeight="1">
      <c r="D402" s="270"/>
      <c r="E402" s="270"/>
      <c r="F402" s="270"/>
      <c r="G402" s="270"/>
      <c r="H402" s="270"/>
      <c r="I402" s="270"/>
      <c r="J402" s="270"/>
      <c r="K402" s="270"/>
      <c r="L402" s="270"/>
      <c r="M402" s="270"/>
      <c r="N402" s="270"/>
      <c r="O402" s="18"/>
      <c r="P402" s="18" t="s">
        <v>162</v>
      </c>
      <c r="Q402" s="263" t="e">
        <f>(DGET(A$1055:B$1162,B$1055,A$1288:B$1289))-(DGET(A$1055:B$1162,B$1055,A$1285:B$1286))+1</f>
        <v>#VALUE!</v>
      </c>
      <c r="R402" s="263"/>
      <c r="S402" s="277" t="s">
        <v>163</v>
      </c>
      <c r="T402" s="277"/>
      <c r="U402" s="278"/>
      <c r="V402" s="274"/>
      <c r="W402" s="197"/>
      <c r="X402" s="197"/>
      <c r="Y402" s="197"/>
      <c r="Z402" s="197"/>
      <c r="AA402" s="197"/>
      <c r="AB402" s="197"/>
      <c r="AC402" s="197"/>
      <c r="AD402" s="197"/>
      <c r="AE402" s="197"/>
      <c r="AF402" s="197"/>
      <c r="AG402" s="197"/>
      <c r="AH402" s="197"/>
      <c r="AI402" s="197"/>
      <c r="AJ402" s="197"/>
      <c r="AK402" s="197"/>
      <c r="AL402" s="197"/>
      <c r="AM402" s="197"/>
      <c r="AN402" s="197"/>
      <c r="AO402" s="197"/>
    </row>
    <row r="403" spans="4:41" ht="2.25" customHeight="1">
      <c r="D403" s="131"/>
      <c r="E403" s="131"/>
      <c r="F403" s="131"/>
      <c r="G403" s="131"/>
      <c r="H403" s="131"/>
      <c r="I403" s="131"/>
      <c r="J403" s="131"/>
      <c r="K403" s="131"/>
      <c r="L403" s="131"/>
      <c r="M403" s="131"/>
      <c r="N403" s="131"/>
      <c r="O403" s="18"/>
      <c r="P403" s="18"/>
      <c r="V403" s="131"/>
      <c r="W403" s="131"/>
      <c r="X403" s="131"/>
      <c r="Y403" s="131"/>
      <c r="Z403" s="131"/>
      <c r="AA403" s="131"/>
      <c r="AB403" s="131"/>
      <c r="AC403" s="131"/>
      <c r="AD403" s="131"/>
      <c r="AE403" s="131"/>
      <c r="AF403" s="131"/>
      <c r="AG403" s="131"/>
      <c r="AH403" s="131"/>
      <c r="AI403" s="131"/>
      <c r="AJ403" s="131"/>
      <c r="AK403" s="131"/>
      <c r="AL403" s="131"/>
      <c r="AM403" s="131"/>
      <c r="AN403" s="131"/>
      <c r="AO403" s="131"/>
    </row>
    <row r="404" spans="4:41" ht="12.75" customHeight="1" thickBot="1">
      <c r="D404" s="281" t="s">
        <v>168</v>
      </c>
      <c r="E404" s="281"/>
      <c r="F404" s="281"/>
      <c r="G404" s="281"/>
      <c r="H404" s="281"/>
      <c r="I404" s="281"/>
      <c r="J404" s="281"/>
      <c r="K404" s="281"/>
      <c r="L404" s="281"/>
      <c r="M404" s="281"/>
      <c r="N404" s="281"/>
      <c r="O404" s="271" t="s">
        <v>158</v>
      </c>
      <c r="P404" s="271"/>
      <c r="Q404" s="272">
        <f>AO408</f>
        <v>41183</v>
      </c>
      <c r="R404" s="272"/>
      <c r="S404" s="272"/>
      <c r="T404" s="272"/>
      <c r="U404" s="273"/>
      <c r="V404" s="274"/>
      <c r="W404" s="197"/>
      <c r="X404" s="197"/>
      <c r="Y404" s="197"/>
      <c r="Z404" s="197"/>
      <c r="AA404" s="197"/>
      <c r="AB404" s="197"/>
      <c r="AC404" s="197"/>
      <c r="AD404" s="197"/>
      <c r="AE404" s="197"/>
      <c r="AF404" s="197"/>
      <c r="AG404" s="197"/>
      <c r="AH404" s="197"/>
      <c r="AI404" s="197"/>
      <c r="AJ404" s="197"/>
      <c r="AK404" s="197"/>
      <c r="AL404" s="197"/>
      <c r="AM404" s="197"/>
      <c r="AN404" s="197"/>
      <c r="AO404" s="197"/>
    </row>
    <row r="405" spans="4:41" ht="12.75" customHeight="1" thickTop="1">
      <c r="D405" s="281"/>
      <c r="E405" s="281"/>
      <c r="F405" s="281"/>
      <c r="G405" s="281"/>
      <c r="H405" s="281"/>
      <c r="I405" s="281"/>
      <c r="J405" s="281"/>
      <c r="K405" s="281"/>
      <c r="L405" s="281"/>
      <c r="M405" s="281"/>
      <c r="N405" s="281"/>
      <c r="O405" s="271" t="s">
        <v>159</v>
      </c>
      <c r="P405" s="271"/>
      <c r="Q405" s="282">
        <f>Q404</f>
        <v>41183</v>
      </c>
      <c r="R405" s="282"/>
      <c r="S405" s="282"/>
      <c r="T405" s="282"/>
      <c r="U405" s="283"/>
      <c r="V405" s="274"/>
      <c r="W405" s="197"/>
      <c r="X405" s="197"/>
      <c r="Y405" s="197"/>
      <c r="Z405" s="197"/>
      <c r="AA405" s="197"/>
      <c r="AB405" s="197"/>
      <c r="AC405" s="197"/>
      <c r="AD405" s="197"/>
      <c r="AE405" s="197"/>
      <c r="AF405" s="197"/>
      <c r="AG405" s="197"/>
      <c r="AH405" s="197"/>
      <c r="AI405" s="197"/>
      <c r="AJ405" s="197"/>
      <c r="AK405" s="197"/>
      <c r="AL405" s="197"/>
      <c r="AM405" s="197"/>
      <c r="AN405" s="197"/>
      <c r="AO405" s="197"/>
    </row>
    <row r="406" ht="12.75" customHeight="1" thickBot="1"/>
    <row r="407" spans="1:41" ht="12.75" customHeight="1" thickBot="1">
      <c r="A407" s="297" t="s">
        <v>164</v>
      </c>
      <c r="B407" s="298"/>
      <c r="C407" s="298"/>
      <c r="D407" s="298"/>
      <c r="E407" s="298"/>
      <c r="F407" s="298"/>
      <c r="G407" s="298"/>
      <c r="H407" s="298"/>
      <c r="I407" s="298"/>
      <c r="J407" s="299"/>
      <c r="K407" s="294" t="s">
        <v>165</v>
      </c>
      <c r="L407" s="295"/>
      <c r="M407" s="295"/>
      <c r="N407" s="295"/>
      <c r="O407" s="295"/>
      <c r="P407" s="295"/>
      <c r="Q407" s="295"/>
      <c r="R407" s="295"/>
      <c r="S407" s="295"/>
      <c r="T407" s="295"/>
      <c r="U407" s="295"/>
      <c r="V407" s="295"/>
      <c r="W407" s="295"/>
      <c r="X407" s="295"/>
      <c r="Y407" s="295"/>
      <c r="Z407" s="295"/>
      <c r="AA407" s="295"/>
      <c r="AB407" s="295"/>
      <c r="AC407" s="295"/>
      <c r="AD407" s="295"/>
      <c r="AE407" s="295"/>
      <c r="AF407" s="295"/>
      <c r="AG407" s="295"/>
      <c r="AH407" s="295"/>
      <c r="AI407" s="295"/>
      <c r="AJ407" s="295"/>
      <c r="AK407" s="295"/>
      <c r="AL407" s="295"/>
      <c r="AM407" s="295"/>
      <c r="AN407" s="295"/>
      <c r="AO407" s="296"/>
    </row>
    <row r="408" spans="1:41" ht="13.5" thickBot="1">
      <c r="A408" s="300"/>
      <c r="B408" s="301"/>
      <c r="C408" s="301"/>
      <c r="D408" s="301"/>
      <c r="E408" s="301"/>
      <c r="F408" s="301"/>
      <c r="G408" s="301"/>
      <c r="H408" s="301"/>
      <c r="I408" s="301"/>
      <c r="J408" s="302"/>
      <c r="K408" s="5">
        <f>AR3</f>
        <v>40269</v>
      </c>
      <c r="L408" s="6">
        <f>DGET($A$1055:$B$1162,$A$1055,$A1169:$B1170)</f>
        <v>40299</v>
      </c>
      <c r="M408" s="6">
        <f>DGET($A$1055:$B$1162,$A$1055,$A1171:$B1172)</f>
        <v>40330</v>
      </c>
      <c r="N408" s="6">
        <f>DGET($A$1055:$B$1162,$A$1055,$A1173:$B1174)</f>
        <v>40360</v>
      </c>
      <c r="O408" s="6">
        <f>DGET($A$1055:$B$1162,$A$1055,$A1175:$B1176)</f>
        <v>40391</v>
      </c>
      <c r="P408" s="6">
        <f>DGET($A$1055:$B$1162,$A$1055,$A1177:$B1178)</f>
        <v>40422</v>
      </c>
      <c r="Q408" s="6">
        <f>DGET($A$1055:$B$1162,$A$1055,$A1179:$B1180)</f>
        <v>40452</v>
      </c>
      <c r="R408" s="6">
        <f>DGET($A$1055:$B$1162,$A$1055,$A1181:$B1182)</f>
        <v>40483</v>
      </c>
      <c r="S408" s="6">
        <f>DGET($A$1055:$B$1162,$A$1055,$A1183:$B1184)</f>
        <v>40513</v>
      </c>
      <c r="T408" s="6">
        <f>DGET($A$1055:$B$1162,$A$1055,$A1185:$B1186)</f>
        <v>40544</v>
      </c>
      <c r="U408" s="6">
        <f>DGET($A$1055:$B$1162,$A$1055,$A1187:$B1188)</f>
        <v>40575</v>
      </c>
      <c r="V408" s="6">
        <f>DGET($A$1055:$B$1162,$A$1055,$A1189:$B1190)</f>
        <v>40603</v>
      </c>
      <c r="W408" s="6">
        <f>DGET($A$1055:$B$1162,$A$1055,$A1191:$B1192)</f>
        <v>40634</v>
      </c>
      <c r="X408" s="6">
        <f>DGET($A$1055:$B$1162,$A$1055,$A1193:$B1194)</f>
        <v>40664</v>
      </c>
      <c r="Y408" s="6">
        <f>DGET($A$1055:$B$1162,$A$1055,$A1195:$B1196)</f>
        <v>40695</v>
      </c>
      <c r="Z408" s="6">
        <f>DGET($A$1055:$B$1162,$A$1055,$A1197:$B1198)</f>
        <v>40725</v>
      </c>
      <c r="AA408" s="6">
        <f>DGET($A$1055:$B$1162,$A$1055,$A1199:$B1200)</f>
        <v>40756</v>
      </c>
      <c r="AB408" s="6">
        <f>DGET($A$1055:$B$1162,$A$1055,$A1201:$B1202)</f>
        <v>40787</v>
      </c>
      <c r="AC408" s="6">
        <f>DGET($A$1055:$B$1162,$A$1055,$A1203:$B1204)</f>
        <v>40817</v>
      </c>
      <c r="AD408" s="6">
        <f>DGET($A$1055:$B$1162,$A$1055,$A1205:$B1206)</f>
        <v>40848</v>
      </c>
      <c r="AE408" s="6">
        <f>DGET($A$1055:$B$1162,$A$1055,$A1207:$B1208)</f>
        <v>40878</v>
      </c>
      <c r="AF408" s="6">
        <f>DGET($A$1055:$B$1162,$A$1055,$A1209:$B1210)</f>
        <v>40909</v>
      </c>
      <c r="AG408" s="6">
        <f>DGET($A$1055:$B$1162,$A$1055,$A1211:$B1212)</f>
        <v>40940</v>
      </c>
      <c r="AH408" s="6">
        <f>DGET($A$1055:$B$1162,$A$1055,$A1213:$B1214)</f>
        <v>40969</v>
      </c>
      <c r="AI408" s="6">
        <f>DGET($A$1055:$B$1162,$A$1055,$A1215:$B1216)</f>
        <v>41000</v>
      </c>
      <c r="AJ408" s="6">
        <f>DGET($A$1055:$B$1162,$A$1055,$A1217:$B1218)</f>
        <v>41030</v>
      </c>
      <c r="AK408" s="6">
        <f>DGET($A$1055:$B$1162,$A$1055,$A1219:$B1220)</f>
        <v>41061</v>
      </c>
      <c r="AL408" s="6">
        <f>DGET($A$1055:$B$1162,$A$1055,$A1221:$B1222)</f>
        <v>41091</v>
      </c>
      <c r="AM408" s="6">
        <f>DGET($A$1055:$B$1162,$A$1055,$A1223:$B1224)</f>
        <v>41122</v>
      </c>
      <c r="AN408" s="6">
        <f>DGET($A$1055:$B$1162,$A$1055,$A1225:$B1226)</f>
        <v>41153</v>
      </c>
      <c r="AO408" s="7">
        <f>DGET($A$1055:$B$1162,$A$1055,$A1227:$B1228)</f>
        <v>41183</v>
      </c>
    </row>
    <row r="409" spans="1:44" ht="12.75" customHeight="1">
      <c r="A409" s="290" t="str">
        <f>D365</f>
        <v>Příprava projektové dokumentace</v>
      </c>
      <c r="B409" s="291"/>
      <c r="C409" s="291"/>
      <c r="D409" s="291"/>
      <c r="E409" s="291"/>
      <c r="F409" s="291"/>
      <c r="G409" s="291"/>
      <c r="H409" s="291"/>
      <c r="I409" s="291"/>
      <c r="J409" s="292"/>
      <c r="K409" s="22">
        <f aca="true" t="shared" si="0" ref="K409:K419">IF($AQ409&lt;$B$1168,IF($AR409&gt;$B$1168,"x",IF($AR409=$B$1168,"x","")),IF($AQ409=$B$1168,"x",""))</f>
      </c>
      <c r="L409" s="23">
        <f aca="true" t="shared" si="1" ref="L409:L419">IF($AQ409&lt;$B$1170,IF($AR409&gt;$B$1170,"x",IF($AR409=$B$1170,"x","")),IF($AQ409=$B$1170,"x",""))</f>
      </c>
      <c r="M409" s="23">
        <f aca="true" t="shared" si="2" ref="M409:M419">IF($AQ409&lt;$B$1172,IF($AR409&gt;$B$1172,"x",IF($AR409=$B$1172,"x","")),IF($AQ409=$B$1172,"x",""))</f>
      </c>
      <c r="N409" s="23">
        <f aca="true" t="shared" si="3" ref="N409:N419">IF($AQ409&lt;$B$1174,IF($AR409&gt;$B$1174,"x",IF($AR409=$B$1174,"x","")),IF($AQ409=$B$1174,"x",""))</f>
      </c>
      <c r="O409" s="23">
        <f aca="true" t="shared" si="4" ref="O409:O419">IF($AQ409&lt;$B$1176,IF($AR409&gt;$B$1176,"x",IF($AR409=$B$1176,"x","")),IF($AQ409=$B$1176,"x",""))</f>
      </c>
      <c r="P409" s="23">
        <f aca="true" t="shared" si="5" ref="P409:P419">IF($AQ409&lt;$B$1178,IF($AR409&gt;$B$1178,"x",IF($AR409=$B$1178,"x","")),IF($AQ409=$B$1178,"x",""))</f>
      </c>
      <c r="Q409" s="23">
        <f aca="true" t="shared" si="6" ref="Q409:Q419">IF($AQ409&lt;$B$1180,IF($AR409&gt;$B$1180,"x",IF($AR409=$B$1180,"x","")),IF($AQ409=$B$1180,"x",""))</f>
      </c>
      <c r="R409" s="23">
        <f aca="true" t="shared" si="7" ref="R409:R419">IF($AQ409&lt;$B$1182,IF($AR409&gt;$B$1182,"x",IF($AR409=$B$1182,"x","")),IF($AQ409=$B$1182,"x",""))</f>
      </c>
      <c r="S409" s="23">
        <f aca="true" t="shared" si="8" ref="S409:S419">IF($AQ409&lt;$B$1184,IF($AR409&gt;$B$1184,"x",IF($AR409=$B$1184,"x","")),IF($AQ409=$B$1184,"x",""))</f>
      </c>
      <c r="T409" s="23">
        <f aca="true" t="shared" si="9" ref="T409:T419">IF($AQ409&lt;$B$1186,IF($AR409&gt;$B$1186,"x",IF($AR409=$B$1186,"x","")),IF($AQ409=$B$1186,"x",""))</f>
      </c>
      <c r="U409" s="23">
        <f aca="true" t="shared" si="10" ref="U409:U419">IF($AQ409&lt;$B$1188,IF($AR409&gt;$B$1188,"x",IF($AR409=$B$1188,"x","")),IF($AQ409=$B$1188,"x",""))</f>
      </c>
      <c r="V409" s="23">
        <f aca="true" t="shared" si="11" ref="V409:V419">IF($AQ409&lt;$B$1190,IF($AR409&gt;$B$1190,"x",IF($AR409=$B$1190,"x","")),IF($AQ409=$B$1190,"x",""))</f>
      </c>
      <c r="W409" s="23">
        <f aca="true" t="shared" si="12" ref="W409:W419">IF($AQ409&lt;$B$1192,IF($AR409&gt;$B$1192,"x",IF($AR409=$B$1192,"x","")),IF($AQ409=$B$1192,"x",""))</f>
      </c>
      <c r="X409" s="23">
        <f aca="true" t="shared" si="13" ref="X409:X419">IF($AQ409&lt;$B$1194,IF($AR409&gt;$B$1194,"x",IF($AR409=$B$1194,"x","")),IF($AQ409=$B$1194,"x",""))</f>
      </c>
      <c r="Y409" s="23">
        <f aca="true" t="shared" si="14" ref="Y409:Y419">IF($AQ409&lt;$B$1196,IF($AR409&gt;$B$1196,"x",IF($AR409=$B$1196,"x","")),IF($AQ409=$B$1196,"x",""))</f>
      </c>
      <c r="Z409" s="23">
        <f aca="true" t="shared" si="15" ref="Z409:Z419">IF($AQ409&lt;$B$1198,IF($AR409&gt;$B$1198,"x",IF($AR409=$B$1198,"x","")),IF($AQ409=$B$1198,"x",""))</f>
      </c>
      <c r="AA409" s="23">
        <f aca="true" t="shared" si="16" ref="AA409:AA419">IF($AQ409&lt;$B$1200,IF($AR409&gt;$B$1200,"x",IF($AR409=$B$1200,"x","")),IF($AQ409=$B$1200,"x",""))</f>
      </c>
      <c r="AB409" s="23">
        <f aca="true" t="shared" si="17" ref="AB409:AB419">IF($AQ409&lt;$B$1202,IF($AR409&gt;$B$1202,"x",IF($AR409=$B$1202,"x","")),IF($AQ409=$B$1202,"x",""))</f>
      </c>
      <c r="AC409" s="23">
        <f aca="true" t="shared" si="18" ref="AC409:AC419">IF($AQ409&lt;$B$1204,IF($AR409&gt;$B$1204,"x",IF($AR409=$B$1204,"x","")),IF($AQ409=$B$1204,"x",""))</f>
      </c>
      <c r="AD409" s="23">
        <f aca="true" t="shared" si="19" ref="AD409:AD419">IF($AQ409&lt;$B$1206,IF($AR409&gt;$B$1206,"x",IF($AR409=$B$1206,"x","")),IF($AQ409=$B$1206,"x",""))</f>
      </c>
      <c r="AE409" s="23">
        <f aca="true" t="shared" si="20" ref="AE409:AE419">IF($AQ409&lt;$B$1208,IF($AR409&gt;$B$1208,"x",IF($AR409=$B$1208,"x","")),IF($AQ409=$B$1208,"x",""))</f>
      </c>
      <c r="AF409" s="23">
        <f aca="true" t="shared" si="21" ref="AF409:AF419">IF($AQ409&lt;$B$1210,IF($AR409&gt;$B$1210,"x",IF($AR409=$B$1210,"x","")),IF($AQ409=$B$1210,"x",""))</f>
      </c>
      <c r="AG409" s="23">
        <f aca="true" t="shared" si="22" ref="AG409:AG419">IF($AQ409&lt;$B$1212,IF($AR409&gt;$B$1212,"x",IF($AR409=$B$1212,"x","")),IF($AQ409=$B$1212,"x",""))</f>
      </c>
      <c r="AH409" s="23">
        <f aca="true" t="shared" si="23" ref="AH409:AH419">IF($AQ409&lt;$B$1214,IF($AR409&gt;$B$1214,"x",IF($AR409=$B$1214,"x","")),IF($AQ409=$B$1214,"x",""))</f>
      </c>
      <c r="AI409" s="23">
        <f aca="true" t="shared" si="24" ref="AI409:AI419">IF($AQ409&lt;$B$1216,IF($AR409&gt;$B$1216,"x",IF($AR409=$B$1216,"x","")),IF($AQ409=$B$1216,"x",""))</f>
      </c>
      <c r="AJ409" s="23">
        <f aca="true" t="shared" si="25" ref="AJ409:AJ419">IF($AQ409&lt;$B$1218,IF($AR409&gt;$B$1218,"x",IF($AR409=$B$1218,"x","")),IF($AQ409=$B$1218,"x",""))</f>
      </c>
      <c r="AK409" s="23">
        <f aca="true" t="shared" si="26" ref="AK409:AK419">IF($AQ409&lt;$B$1220,IF($AR409&gt;$B$1220,"x",IF($AR409=$B$1220,"x","")),IF($AQ409=$B$1220,"x",""))</f>
      </c>
      <c r="AL409" s="23">
        <f aca="true" t="shared" si="27" ref="AL409:AL419">IF($AQ409&lt;$B$1222,IF($AR409&gt;$B$1222,"x",IF($AR409=$B$1222,"x","")),IF($AQ409=$B$1222,"x",""))</f>
      </c>
      <c r="AM409" s="23">
        <f aca="true" t="shared" si="28" ref="AM409:AM419">IF($AQ409&lt;$B$1224,IF($AR409&gt;$B$1224,"x",IF($AR409=$B$1224,"x","")),IF($AQ409=$B$1224,"x",""))</f>
      </c>
      <c r="AN409" s="23">
        <f aca="true" t="shared" si="29" ref="AN409:AN419">IF($AQ409&lt;$B$1226,IF($AR409&gt;$B$1226,"x",IF($AR409=$B$1226,"x","")),IF($AQ409=$B$1226,"x",""))</f>
      </c>
      <c r="AO409" s="24">
        <f aca="true" t="shared" si="30" ref="AO409:AO419">IF($AQ409&lt;$B$1228,IF($AR409&gt;$B$1228,"x",IF($AR409=$B$1228,"x","")),IF($AQ409=$B$1228,"x",""))</f>
      </c>
      <c r="AQ409" s="91">
        <f>IF(Q365=0,"",DGET(A$1055:B$1162,B$1055,A$1231:B$1232))</f>
      </c>
      <c r="AR409" s="91" t="e">
        <f>DGET(A$1055:B$1162,B$1055,A$1234:B$1235)</f>
        <v>#VALUE!</v>
      </c>
    </row>
    <row r="410" spans="1:44" ht="12.75" customHeight="1">
      <c r="A410" s="284" t="str">
        <f>D369</f>
        <v>Podání žádosti o dotaci</v>
      </c>
      <c r="B410" s="285"/>
      <c r="C410" s="285"/>
      <c r="D410" s="285"/>
      <c r="E410" s="285"/>
      <c r="F410" s="285"/>
      <c r="G410" s="285"/>
      <c r="H410" s="285"/>
      <c r="I410" s="285"/>
      <c r="J410" s="286"/>
      <c r="K410" s="19">
        <f t="shared" si="0"/>
      </c>
      <c r="L410" s="20" t="str">
        <f t="shared" si="1"/>
        <v>x</v>
      </c>
      <c r="M410" s="20">
        <f t="shared" si="2"/>
      </c>
      <c r="N410" s="20">
        <f t="shared" si="3"/>
      </c>
      <c r="O410" s="20">
        <f t="shared" si="4"/>
      </c>
      <c r="P410" s="20">
        <f t="shared" si="5"/>
      </c>
      <c r="Q410" s="20">
        <f t="shared" si="6"/>
      </c>
      <c r="R410" s="20">
        <f t="shared" si="7"/>
      </c>
      <c r="S410" s="20">
        <f t="shared" si="8"/>
      </c>
      <c r="T410" s="20">
        <f t="shared" si="9"/>
      </c>
      <c r="U410" s="20">
        <f t="shared" si="10"/>
      </c>
      <c r="V410" s="20">
        <f t="shared" si="11"/>
      </c>
      <c r="W410" s="20">
        <f t="shared" si="12"/>
      </c>
      <c r="X410" s="20">
        <f t="shared" si="13"/>
      </c>
      <c r="Y410" s="20">
        <f t="shared" si="14"/>
      </c>
      <c r="Z410" s="20">
        <f t="shared" si="15"/>
      </c>
      <c r="AA410" s="20">
        <f t="shared" si="16"/>
      </c>
      <c r="AB410" s="20">
        <f t="shared" si="17"/>
      </c>
      <c r="AC410" s="20">
        <f t="shared" si="18"/>
      </c>
      <c r="AD410" s="20">
        <f t="shared" si="19"/>
      </c>
      <c r="AE410" s="20">
        <f t="shared" si="20"/>
      </c>
      <c r="AF410" s="20">
        <f t="shared" si="21"/>
      </c>
      <c r="AG410" s="20">
        <f t="shared" si="22"/>
      </c>
      <c r="AH410" s="20">
        <f t="shared" si="23"/>
      </c>
      <c r="AI410" s="20">
        <f t="shared" si="24"/>
      </c>
      <c r="AJ410" s="20">
        <f t="shared" si="25"/>
      </c>
      <c r="AK410" s="20">
        <f t="shared" si="26"/>
      </c>
      <c r="AL410" s="20">
        <f t="shared" si="27"/>
      </c>
      <c r="AM410" s="20">
        <f t="shared" si="28"/>
      </c>
      <c r="AN410" s="20">
        <f t="shared" si="29"/>
      </c>
      <c r="AO410" s="21">
        <f t="shared" si="30"/>
      </c>
      <c r="AQ410" s="91">
        <f>IF(Q369=0,"",DGET(A$1055:B$1162,B$1055,A$1237:B$1238))</f>
        <v>41</v>
      </c>
      <c r="AR410" s="91">
        <f>DGET(A$1055:B$1162,B$1055,A$1240:B$1241)</f>
        <v>41</v>
      </c>
    </row>
    <row r="411" spans="1:44" ht="12.75" customHeight="1">
      <c r="A411" s="284" t="str">
        <f>D372</f>
        <v>Výběr dodavatele</v>
      </c>
      <c r="B411" s="285"/>
      <c r="C411" s="285"/>
      <c r="D411" s="285"/>
      <c r="E411" s="285"/>
      <c r="F411" s="285"/>
      <c r="G411" s="285"/>
      <c r="H411" s="285"/>
      <c r="I411" s="285"/>
      <c r="J411" s="286"/>
      <c r="K411" s="19">
        <f t="shared" si="0"/>
      </c>
      <c r="L411" s="20">
        <f t="shared" si="1"/>
      </c>
      <c r="M411" s="20">
        <f t="shared" si="2"/>
      </c>
      <c r="N411" s="20">
        <f t="shared" si="3"/>
      </c>
      <c r="O411" s="20">
        <f t="shared" si="4"/>
      </c>
      <c r="P411" s="20">
        <f t="shared" si="5"/>
      </c>
      <c r="Q411" s="20">
        <f t="shared" si="6"/>
      </c>
      <c r="R411" s="20">
        <f t="shared" si="7"/>
      </c>
      <c r="S411" s="20">
        <f t="shared" si="8"/>
      </c>
      <c r="T411" s="20">
        <f t="shared" si="9"/>
      </c>
      <c r="U411" s="20">
        <f t="shared" si="10"/>
      </c>
      <c r="V411" s="20">
        <f t="shared" si="11"/>
      </c>
      <c r="W411" s="20">
        <f t="shared" si="12"/>
      </c>
      <c r="X411" s="20">
        <f t="shared" si="13"/>
      </c>
      <c r="Y411" s="20">
        <f t="shared" si="14"/>
      </c>
      <c r="Z411" s="20">
        <f t="shared" si="15"/>
      </c>
      <c r="AA411" s="20">
        <f t="shared" si="16"/>
      </c>
      <c r="AB411" s="20">
        <f t="shared" si="17"/>
      </c>
      <c r="AC411" s="20">
        <f t="shared" si="18"/>
      </c>
      <c r="AD411" s="20">
        <f t="shared" si="19"/>
      </c>
      <c r="AE411" s="20">
        <f t="shared" si="20"/>
      </c>
      <c r="AF411" s="20">
        <f t="shared" si="21"/>
      </c>
      <c r="AG411" s="20">
        <f t="shared" si="22"/>
      </c>
      <c r="AH411" s="20">
        <f t="shared" si="23"/>
      </c>
      <c r="AI411" s="20">
        <f t="shared" si="24"/>
      </c>
      <c r="AJ411" s="20">
        <f t="shared" si="25"/>
      </c>
      <c r="AK411" s="20">
        <f t="shared" si="26"/>
      </c>
      <c r="AL411" s="20">
        <f t="shared" si="27"/>
      </c>
      <c r="AM411" s="20">
        <f t="shared" si="28"/>
      </c>
      <c r="AN411" s="20">
        <f t="shared" si="29"/>
      </c>
      <c r="AO411" s="21">
        <f t="shared" si="30"/>
      </c>
      <c r="AQ411" s="91">
        <f>IF(Q372=0,"",DGET(A$1055:B$1162,B$1055,A$1243:B$1244))</f>
      </c>
      <c r="AR411" s="91" t="e">
        <f>DGET(A$1055:B$1162,B$1055,A$1246:B$1247)</f>
        <v>#VALUE!</v>
      </c>
    </row>
    <row r="412" spans="1:44" ht="12.75" customHeight="1">
      <c r="A412" s="284">
        <f>D376</f>
        <v>0</v>
      </c>
      <c r="B412" s="285"/>
      <c r="C412" s="285"/>
      <c r="D412" s="285"/>
      <c r="E412" s="285"/>
      <c r="F412" s="285"/>
      <c r="G412" s="285"/>
      <c r="H412" s="285"/>
      <c r="I412" s="285"/>
      <c r="J412" s="286"/>
      <c r="K412" s="19">
        <f t="shared" si="0"/>
      </c>
      <c r="L412" s="20">
        <f t="shared" si="1"/>
      </c>
      <c r="M412" s="20">
        <f t="shared" si="2"/>
      </c>
      <c r="N412" s="20">
        <f t="shared" si="3"/>
      </c>
      <c r="O412" s="20">
        <f t="shared" si="4"/>
      </c>
      <c r="P412" s="20">
        <f t="shared" si="5"/>
      </c>
      <c r="Q412" s="20">
        <f t="shared" si="6"/>
      </c>
      <c r="R412" s="20">
        <f t="shared" si="7"/>
      </c>
      <c r="S412" s="20">
        <f t="shared" si="8"/>
      </c>
      <c r="T412" s="20">
        <f t="shared" si="9"/>
      </c>
      <c r="U412" s="20">
        <f t="shared" si="10"/>
      </c>
      <c r="V412" s="20">
        <f t="shared" si="11"/>
      </c>
      <c r="W412" s="20">
        <f t="shared" si="12"/>
      </c>
      <c r="X412" s="20">
        <f t="shared" si="13"/>
      </c>
      <c r="Y412" s="20">
        <f t="shared" si="14"/>
      </c>
      <c r="Z412" s="20">
        <f t="shared" si="15"/>
      </c>
      <c r="AA412" s="20">
        <f t="shared" si="16"/>
      </c>
      <c r="AB412" s="20">
        <f t="shared" si="17"/>
      </c>
      <c r="AC412" s="20">
        <f t="shared" si="18"/>
      </c>
      <c r="AD412" s="20">
        <f t="shared" si="19"/>
      </c>
      <c r="AE412" s="20">
        <f t="shared" si="20"/>
      </c>
      <c r="AF412" s="20">
        <f t="shared" si="21"/>
      </c>
      <c r="AG412" s="20">
        <f t="shared" si="22"/>
      </c>
      <c r="AH412" s="20">
        <f t="shared" si="23"/>
      </c>
      <c r="AI412" s="20">
        <f t="shared" si="24"/>
      </c>
      <c r="AJ412" s="20">
        <f t="shared" si="25"/>
      </c>
      <c r="AK412" s="20">
        <f t="shared" si="26"/>
      </c>
      <c r="AL412" s="20">
        <f t="shared" si="27"/>
      </c>
      <c r="AM412" s="20">
        <f t="shared" si="28"/>
      </c>
      <c r="AN412" s="20">
        <f t="shared" si="29"/>
      </c>
      <c r="AO412" s="21">
        <f t="shared" si="30"/>
      </c>
      <c r="AQ412" s="91">
        <f>IF(Q376=0,"",DGET(A$1055:B$1162,B$1055,A$1249:B$1250))</f>
      </c>
      <c r="AR412" s="91" t="e">
        <f>DGET(A$1055:B$1162,B$1055,A$1252:B$1253)</f>
        <v>#VALUE!</v>
      </c>
    </row>
    <row r="413" spans="1:44" ht="12.75" customHeight="1">
      <c r="A413" s="284">
        <f>D380</f>
        <v>0</v>
      </c>
      <c r="B413" s="285"/>
      <c r="C413" s="285"/>
      <c r="D413" s="285"/>
      <c r="E413" s="285"/>
      <c r="F413" s="285"/>
      <c r="G413" s="285"/>
      <c r="H413" s="285"/>
      <c r="I413" s="285"/>
      <c r="J413" s="286"/>
      <c r="K413" s="19">
        <f t="shared" si="0"/>
      </c>
      <c r="L413" s="20">
        <f t="shared" si="1"/>
      </c>
      <c r="M413" s="20">
        <f t="shared" si="2"/>
      </c>
      <c r="N413" s="20">
        <f t="shared" si="3"/>
      </c>
      <c r="O413" s="20">
        <f t="shared" si="4"/>
      </c>
      <c r="P413" s="20">
        <f t="shared" si="5"/>
      </c>
      <c r="Q413" s="20">
        <f t="shared" si="6"/>
      </c>
      <c r="R413" s="20">
        <f t="shared" si="7"/>
      </c>
      <c r="S413" s="20">
        <f t="shared" si="8"/>
      </c>
      <c r="T413" s="20">
        <f t="shared" si="9"/>
      </c>
      <c r="U413" s="20">
        <f t="shared" si="10"/>
      </c>
      <c r="V413" s="20">
        <f t="shared" si="11"/>
      </c>
      <c r="W413" s="20">
        <f t="shared" si="12"/>
      </c>
      <c r="X413" s="20">
        <f t="shared" si="13"/>
      </c>
      <c r="Y413" s="20">
        <f t="shared" si="14"/>
      </c>
      <c r="Z413" s="20">
        <f t="shared" si="15"/>
      </c>
      <c r="AA413" s="20">
        <f t="shared" si="16"/>
      </c>
      <c r="AB413" s="20">
        <f t="shared" si="17"/>
      </c>
      <c r="AC413" s="20">
        <f t="shared" si="18"/>
      </c>
      <c r="AD413" s="20">
        <f t="shared" si="19"/>
      </c>
      <c r="AE413" s="20">
        <f t="shared" si="20"/>
      </c>
      <c r="AF413" s="20">
        <f t="shared" si="21"/>
      </c>
      <c r="AG413" s="20">
        <f t="shared" si="22"/>
      </c>
      <c r="AH413" s="20">
        <f t="shared" si="23"/>
      </c>
      <c r="AI413" s="20">
        <f t="shared" si="24"/>
      </c>
      <c r="AJ413" s="20">
        <f t="shared" si="25"/>
      </c>
      <c r="AK413" s="20">
        <f t="shared" si="26"/>
      </c>
      <c r="AL413" s="20">
        <f t="shared" si="27"/>
      </c>
      <c r="AM413" s="20">
        <f t="shared" si="28"/>
      </c>
      <c r="AN413" s="20">
        <f t="shared" si="29"/>
      </c>
      <c r="AO413" s="21">
        <f t="shared" si="30"/>
      </c>
      <c r="AQ413" s="91">
        <f>IF(Q380=0,"",DGET(A$1055:B$1162,B$1055,A$1255:B$1256))</f>
      </c>
      <c r="AR413" s="91" t="e">
        <f>DGET(A$1055:B$1162,B$1055,A$1258:B$1259)</f>
        <v>#VALUE!</v>
      </c>
    </row>
    <row r="414" spans="1:44" ht="12.75" customHeight="1">
      <c r="A414" s="284">
        <f>D384</f>
        <v>0</v>
      </c>
      <c r="B414" s="285"/>
      <c r="C414" s="285"/>
      <c r="D414" s="285"/>
      <c r="E414" s="285"/>
      <c r="F414" s="285"/>
      <c r="G414" s="285"/>
      <c r="H414" s="285"/>
      <c r="I414" s="285"/>
      <c r="J414" s="286"/>
      <c r="K414" s="19">
        <f t="shared" si="0"/>
      </c>
      <c r="L414" s="20">
        <f t="shared" si="1"/>
      </c>
      <c r="M414" s="20">
        <f t="shared" si="2"/>
      </c>
      <c r="N414" s="20">
        <f t="shared" si="3"/>
      </c>
      <c r="O414" s="20">
        <f t="shared" si="4"/>
      </c>
      <c r="P414" s="20">
        <f t="shared" si="5"/>
      </c>
      <c r="Q414" s="20">
        <f t="shared" si="6"/>
      </c>
      <c r="R414" s="20">
        <f t="shared" si="7"/>
      </c>
      <c r="S414" s="20">
        <f t="shared" si="8"/>
      </c>
      <c r="T414" s="20">
        <f t="shared" si="9"/>
      </c>
      <c r="U414" s="20">
        <f t="shared" si="10"/>
      </c>
      <c r="V414" s="20">
        <f t="shared" si="11"/>
      </c>
      <c r="W414" s="20">
        <f t="shared" si="12"/>
      </c>
      <c r="X414" s="20">
        <f t="shared" si="13"/>
      </c>
      <c r="Y414" s="20">
        <f t="shared" si="14"/>
      </c>
      <c r="Z414" s="20">
        <f t="shared" si="15"/>
      </c>
      <c r="AA414" s="20">
        <f t="shared" si="16"/>
      </c>
      <c r="AB414" s="20">
        <f t="shared" si="17"/>
      </c>
      <c r="AC414" s="20">
        <f t="shared" si="18"/>
      </c>
      <c r="AD414" s="20">
        <f t="shared" si="19"/>
      </c>
      <c r="AE414" s="20">
        <f t="shared" si="20"/>
      </c>
      <c r="AF414" s="20">
        <f t="shared" si="21"/>
      </c>
      <c r="AG414" s="20">
        <f t="shared" si="22"/>
      </c>
      <c r="AH414" s="20">
        <f t="shared" si="23"/>
      </c>
      <c r="AI414" s="20">
        <f t="shared" si="24"/>
      </c>
      <c r="AJ414" s="20">
        <f t="shared" si="25"/>
      </c>
      <c r="AK414" s="20">
        <f t="shared" si="26"/>
      </c>
      <c r="AL414" s="20">
        <f t="shared" si="27"/>
      </c>
      <c r="AM414" s="20">
        <f t="shared" si="28"/>
      </c>
      <c r="AN414" s="20">
        <f t="shared" si="29"/>
      </c>
      <c r="AO414" s="21">
        <f t="shared" si="30"/>
      </c>
      <c r="AQ414" s="91">
        <f>IF(Q384=0,"",DGET(A$1055:B$1162,B$1055,A$1261:B$1262))</f>
      </c>
      <c r="AR414" s="91" t="e">
        <f>DGET(A$1055:B$1162,B$1055,A$1264:B$1265)</f>
        <v>#VALUE!</v>
      </c>
    </row>
    <row r="415" spans="1:44" ht="12.75" customHeight="1">
      <c r="A415" s="284">
        <f>D388</f>
        <v>0</v>
      </c>
      <c r="B415" s="285"/>
      <c r="C415" s="285"/>
      <c r="D415" s="285"/>
      <c r="E415" s="285"/>
      <c r="F415" s="285"/>
      <c r="G415" s="285"/>
      <c r="H415" s="285"/>
      <c r="I415" s="285"/>
      <c r="J415" s="286"/>
      <c r="K415" s="19">
        <f t="shared" si="0"/>
      </c>
      <c r="L415" s="20">
        <f t="shared" si="1"/>
      </c>
      <c r="M415" s="20">
        <f t="shared" si="2"/>
      </c>
      <c r="N415" s="20">
        <f t="shared" si="3"/>
      </c>
      <c r="O415" s="20">
        <f t="shared" si="4"/>
      </c>
      <c r="P415" s="20">
        <f t="shared" si="5"/>
      </c>
      <c r="Q415" s="20">
        <f t="shared" si="6"/>
      </c>
      <c r="R415" s="20">
        <f t="shared" si="7"/>
      </c>
      <c r="S415" s="20">
        <f t="shared" si="8"/>
      </c>
      <c r="T415" s="20">
        <f t="shared" si="9"/>
      </c>
      <c r="U415" s="20">
        <f t="shared" si="10"/>
      </c>
      <c r="V415" s="20">
        <f t="shared" si="11"/>
      </c>
      <c r="W415" s="20">
        <f t="shared" si="12"/>
      </c>
      <c r="X415" s="20">
        <f t="shared" si="13"/>
      </c>
      <c r="Y415" s="20">
        <f t="shared" si="14"/>
      </c>
      <c r="Z415" s="20">
        <f t="shared" si="15"/>
      </c>
      <c r="AA415" s="20">
        <f t="shared" si="16"/>
      </c>
      <c r="AB415" s="20">
        <f t="shared" si="17"/>
      </c>
      <c r="AC415" s="20">
        <f t="shared" si="18"/>
      </c>
      <c r="AD415" s="20">
        <f t="shared" si="19"/>
      </c>
      <c r="AE415" s="20">
        <f t="shared" si="20"/>
      </c>
      <c r="AF415" s="20">
        <f t="shared" si="21"/>
      </c>
      <c r="AG415" s="20">
        <f t="shared" si="22"/>
      </c>
      <c r="AH415" s="20">
        <f t="shared" si="23"/>
      </c>
      <c r="AI415" s="20">
        <f t="shared" si="24"/>
      </c>
      <c r="AJ415" s="20">
        <f t="shared" si="25"/>
      </c>
      <c r="AK415" s="20">
        <f t="shared" si="26"/>
      </c>
      <c r="AL415" s="20">
        <f t="shared" si="27"/>
      </c>
      <c r="AM415" s="20">
        <f t="shared" si="28"/>
      </c>
      <c r="AN415" s="20">
        <f t="shared" si="29"/>
      </c>
      <c r="AO415" s="21">
        <f t="shared" si="30"/>
      </c>
      <c r="AQ415" s="91">
        <f>IF(Q388=0,"",DGET(A$1055:B$1162,B$1055,A$1267:B$1268))</f>
      </c>
      <c r="AR415" s="91" t="e">
        <f>DGET(A$1055:B$1162,B$1055,A$1270:B$1271)</f>
        <v>#VALUE!</v>
      </c>
    </row>
    <row r="416" spans="1:44" ht="12.75" customHeight="1">
      <c r="A416" s="284">
        <f>D392</f>
        <v>0</v>
      </c>
      <c r="B416" s="285"/>
      <c r="C416" s="285"/>
      <c r="D416" s="285"/>
      <c r="E416" s="285"/>
      <c r="F416" s="285"/>
      <c r="G416" s="285"/>
      <c r="H416" s="285"/>
      <c r="I416" s="285"/>
      <c r="J416" s="286"/>
      <c r="K416" s="19">
        <f t="shared" si="0"/>
      </c>
      <c r="L416" s="20">
        <f t="shared" si="1"/>
      </c>
      <c r="M416" s="20">
        <f t="shared" si="2"/>
      </c>
      <c r="N416" s="20">
        <f t="shared" si="3"/>
      </c>
      <c r="O416" s="20">
        <f t="shared" si="4"/>
      </c>
      <c r="P416" s="20">
        <f t="shared" si="5"/>
      </c>
      <c r="Q416" s="20">
        <f t="shared" si="6"/>
      </c>
      <c r="R416" s="20">
        <f t="shared" si="7"/>
      </c>
      <c r="S416" s="20">
        <f t="shared" si="8"/>
      </c>
      <c r="T416" s="20">
        <f t="shared" si="9"/>
      </c>
      <c r="U416" s="20">
        <f t="shared" si="10"/>
      </c>
      <c r="V416" s="20">
        <f t="shared" si="11"/>
      </c>
      <c r="W416" s="20">
        <f t="shared" si="12"/>
      </c>
      <c r="X416" s="20">
        <f t="shared" si="13"/>
      </c>
      <c r="Y416" s="20">
        <f t="shared" si="14"/>
      </c>
      <c r="Z416" s="20">
        <f t="shared" si="15"/>
      </c>
      <c r="AA416" s="20">
        <f t="shared" si="16"/>
      </c>
      <c r="AB416" s="20">
        <f t="shared" si="17"/>
      </c>
      <c r="AC416" s="20">
        <f t="shared" si="18"/>
      </c>
      <c r="AD416" s="20">
        <f t="shared" si="19"/>
      </c>
      <c r="AE416" s="20">
        <f t="shared" si="20"/>
      </c>
      <c r="AF416" s="20">
        <f t="shared" si="21"/>
      </c>
      <c r="AG416" s="20">
        <f t="shared" si="22"/>
      </c>
      <c r="AH416" s="20">
        <f t="shared" si="23"/>
      </c>
      <c r="AI416" s="20">
        <f t="shared" si="24"/>
      </c>
      <c r="AJ416" s="20">
        <f t="shared" si="25"/>
      </c>
      <c r="AK416" s="20">
        <f t="shared" si="26"/>
      </c>
      <c r="AL416" s="20">
        <f t="shared" si="27"/>
      </c>
      <c r="AM416" s="20">
        <f t="shared" si="28"/>
      </c>
      <c r="AN416" s="20">
        <f t="shared" si="29"/>
      </c>
      <c r="AO416" s="21">
        <f t="shared" si="30"/>
      </c>
      <c r="AQ416" s="91">
        <f>IF(Q392=0,"",DGET(A$1055:B$1162,B$1055,A$1273:B$1274))</f>
      </c>
      <c r="AR416" s="91" t="e">
        <f>DGET(A$1055:B$1162,B$1055,A$1276:B$1277)</f>
        <v>#VALUE!</v>
      </c>
    </row>
    <row r="417" spans="1:44" ht="12.75" customHeight="1">
      <c r="A417" s="284">
        <f>D400</f>
        <v>0</v>
      </c>
      <c r="B417" s="285"/>
      <c r="C417" s="285"/>
      <c r="D417" s="285"/>
      <c r="E417" s="285"/>
      <c r="F417" s="285"/>
      <c r="G417" s="285"/>
      <c r="H417" s="285"/>
      <c r="I417" s="285"/>
      <c r="J417" s="286"/>
      <c r="K417" s="19">
        <f t="shared" si="0"/>
      </c>
      <c r="L417" s="20">
        <f t="shared" si="1"/>
      </c>
      <c r="M417" s="20">
        <f t="shared" si="2"/>
      </c>
      <c r="N417" s="20">
        <f t="shared" si="3"/>
      </c>
      <c r="O417" s="20">
        <f t="shared" si="4"/>
      </c>
      <c r="P417" s="20">
        <f t="shared" si="5"/>
      </c>
      <c r="Q417" s="20">
        <f t="shared" si="6"/>
      </c>
      <c r="R417" s="20">
        <f t="shared" si="7"/>
      </c>
      <c r="S417" s="20">
        <f t="shared" si="8"/>
      </c>
      <c r="T417" s="20">
        <f t="shared" si="9"/>
      </c>
      <c r="U417" s="20">
        <f t="shared" si="10"/>
      </c>
      <c r="V417" s="20">
        <f t="shared" si="11"/>
      </c>
      <c r="W417" s="20">
        <f t="shared" si="12"/>
      </c>
      <c r="X417" s="20">
        <f t="shared" si="13"/>
      </c>
      <c r="Y417" s="20">
        <f t="shared" si="14"/>
      </c>
      <c r="Z417" s="20">
        <f t="shared" si="15"/>
      </c>
      <c r="AA417" s="20">
        <f t="shared" si="16"/>
      </c>
      <c r="AB417" s="20">
        <f t="shared" si="17"/>
      </c>
      <c r="AC417" s="20">
        <f t="shared" si="18"/>
      </c>
      <c r="AD417" s="20">
        <f t="shared" si="19"/>
      </c>
      <c r="AE417" s="20">
        <f t="shared" si="20"/>
      </c>
      <c r="AF417" s="20">
        <f t="shared" si="21"/>
      </c>
      <c r="AG417" s="20">
        <f t="shared" si="22"/>
      </c>
      <c r="AH417" s="20">
        <f t="shared" si="23"/>
      </c>
      <c r="AI417" s="20">
        <f t="shared" si="24"/>
      </c>
      <c r="AJ417" s="20">
        <f t="shared" si="25"/>
      </c>
      <c r="AK417" s="20">
        <f t="shared" si="26"/>
      </c>
      <c r="AL417" s="20">
        <f t="shared" si="27"/>
      </c>
      <c r="AM417" s="20">
        <f t="shared" si="28"/>
      </c>
      <c r="AN417" s="20">
        <f t="shared" si="29"/>
      </c>
      <c r="AO417" s="21">
        <f t="shared" si="30"/>
      </c>
      <c r="AQ417" s="91">
        <f>IF(Q396=0,"",DGET(A$1055:B$1162,B$1055,A$1279:B$1280))</f>
      </c>
      <c r="AR417" s="91" t="e">
        <f>DGET(A$1055:B$1162,B$1055,A$1282:B$1283)</f>
        <v>#VALUE!</v>
      </c>
    </row>
    <row r="418" spans="1:44" ht="12.75" customHeight="1">
      <c r="A418" s="284">
        <f>D400</f>
        <v>0</v>
      </c>
      <c r="B418" s="285"/>
      <c r="C418" s="285"/>
      <c r="D418" s="285"/>
      <c r="E418" s="285"/>
      <c r="F418" s="285"/>
      <c r="G418" s="285"/>
      <c r="H418" s="285"/>
      <c r="I418" s="285"/>
      <c r="J418" s="286"/>
      <c r="K418" s="19">
        <f t="shared" si="0"/>
      </c>
      <c r="L418" s="20">
        <f t="shared" si="1"/>
      </c>
      <c r="M418" s="20">
        <f t="shared" si="2"/>
      </c>
      <c r="N418" s="20">
        <f t="shared" si="3"/>
      </c>
      <c r="O418" s="20">
        <f t="shared" si="4"/>
      </c>
      <c r="P418" s="20">
        <f t="shared" si="5"/>
      </c>
      <c r="Q418" s="20">
        <f t="shared" si="6"/>
      </c>
      <c r="R418" s="20">
        <f t="shared" si="7"/>
      </c>
      <c r="S418" s="20">
        <f t="shared" si="8"/>
      </c>
      <c r="T418" s="20">
        <f t="shared" si="9"/>
      </c>
      <c r="U418" s="20">
        <f t="shared" si="10"/>
      </c>
      <c r="V418" s="20">
        <f t="shared" si="11"/>
      </c>
      <c r="W418" s="20">
        <f t="shared" si="12"/>
      </c>
      <c r="X418" s="20">
        <f t="shared" si="13"/>
      </c>
      <c r="Y418" s="20">
        <f t="shared" si="14"/>
      </c>
      <c r="Z418" s="20">
        <f t="shared" si="15"/>
      </c>
      <c r="AA418" s="20">
        <f t="shared" si="16"/>
      </c>
      <c r="AB418" s="20">
        <f t="shared" si="17"/>
      </c>
      <c r="AC418" s="20">
        <f t="shared" si="18"/>
      </c>
      <c r="AD418" s="20">
        <f t="shared" si="19"/>
      </c>
      <c r="AE418" s="20">
        <f t="shared" si="20"/>
      </c>
      <c r="AF418" s="20">
        <f t="shared" si="21"/>
      </c>
      <c r="AG418" s="20">
        <f t="shared" si="22"/>
      </c>
      <c r="AH418" s="20">
        <f t="shared" si="23"/>
      </c>
      <c r="AI418" s="20">
        <f t="shared" si="24"/>
      </c>
      <c r="AJ418" s="20">
        <f t="shared" si="25"/>
      </c>
      <c r="AK418" s="20">
        <f t="shared" si="26"/>
      </c>
      <c r="AL418" s="20">
        <f t="shared" si="27"/>
      </c>
      <c r="AM418" s="20">
        <f t="shared" si="28"/>
      </c>
      <c r="AN418" s="20">
        <f t="shared" si="29"/>
      </c>
      <c r="AO418" s="21">
        <f t="shared" si="30"/>
      </c>
      <c r="AQ418" s="91">
        <f>IF(Q400=0,"",DGET(A$1055:B$1162,B$1055,A$1285:B$1286))</f>
      </c>
      <c r="AR418" s="91" t="e">
        <f>DGET(A$1055:B$1162,B$1055,A$1288:B$1289)</f>
        <v>#VALUE!</v>
      </c>
    </row>
    <row r="419" spans="1:44" ht="12.75" customHeight="1" thickBot="1">
      <c r="A419" s="287" t="str">
        <f>D404</f>
        <v>Podání Žádosti o proplacení</v>
      </c>
      <c r="B419" s="288"/>
      <c r="C419" s="288"/>
      <c r="D419" s="288"/>
      <c r="E419" s="288"/>
      <c r="F419" s="288"/>
      <c r="G419" s="288"/>
      <c r="H419" s="288"/>
      <c r="I419" s="288"/>
      <c r="J419" s="289"/>
      <c r="K419" s="25">
        <f t="shared" si="0"/>
      </c>
      <c r="L419" s="26">
        <f t="shared" si="1"/>
      </c>
      <c r="M419" s="26">
        <f t="shared" si="2"/>
      </c>
      <c r="N419" s="26">
        <f t="shared" si="3"/>
      </c>
      <c r="O419" s="26">
        <f t="shared" si="4"/>
      </c>
      <c r="P419" s="26">
        <f t="shared" si="5"/>
      </c>
      <c r="Q419" s="26">
        <f t="shared" si="6"/>
      </c>
      <c r="R419" s="26">
        <f t="shared" si="7"/>
      </c>
      <c r="S419" s="26">
        <f t="shared" si="8"/>
      </c>
      <c r="T419" s="26">
        <f t="shared" si="9"/>
      </c>
      <c r="U419" s="26">
        <f t="shared" si="10"/>
      </c>
      <c r="V419" s="26">
        <f t="shared" si="11"/>
      </c>
      <c r="W419" s="26">
        <f t="shared" si="12"/>
      </c>
      <c r="X419" s="26">
        <f t="shared" si="13"/>
      </c>
      <c r="Y419" s="26">
        <f t="shared" si="14"/>
      </c>
      <c r="Z419" s="26">
        <f t="shared" si="15"/>
      </c>
      <c r="AA419" s="26">
        <f t="shared" si="16"/>
      </c>
      <c r="AB419" s="26">
        <f t="shared" si="17"/>
      </c>
      <c r="AC419" s="26">
        <f t="shared" si="18"/>
      </c>
      <c r="AD419" s="26">
        <f t="shared" si="19"/>
      </c>
      <c r="AE419" s="26">
        <f t="shared" si="20"/>
      </c>
      <c r="AF419" s="26">
        <f t="shared" si="21"/>
      </c>
      <c r="AG419" s="26">
        <f t="shared" si="22"/>
      </c>
      <c r="AH419" s="26">
        <f t="shared" si="23"/>
      </c>
      <c r="AI419" s="26">
        <f t="shared" si="24"/>
      </c>
      <c r="AJ419" s="26">
        <f t="shared" si="25"/>
      </c>
      <c r="AK419" s="26">
        <f t="shared" si="26"/>
      </c>
      <c r="AL419" s="26">
        <f t="shared" si="27"/>
      </c>
      <c r="AM419" s="26">
        <f t="shared" si="28"/>
      </c>
      <c r="AN419" s="26">
        <f t="shared" si="29"/>
      </c>
      <c r="AO419" s="27" t="str">
        <f t="shared" si="30"/>
        <v>x</v>
      </c>
      <c r="AQ419" s="91">
        <f>IF(Q404=0,"",DGET(A$1055:B$1162,B$1055,A$1291:B$1292))</f>
        <v>70</v>
      </c>
      <c r="AR419" s="91">
        <f>DGET(A$1055:B$1162,B$1055,A$1294:B$1295)</f>
        <v>70</v>
      </c>
    </row>
    <row r="420" spans="2:41" ht="12.75" customHeight="1">
      <c r="B420" s="261" t="s">
        <v>454</v>
      </c>
      <c r="C420" s="261"/>
      <c r="D420" s="261"/>
      <c r="E420" s="261"/>
      <c r="F420" s="261"/>
      <c r="G420" s="261"/>
      <c r="H420" s="261"/>
      <c r="I420" s="261"/>
      <c r="J420" s="261"/>
      <c r="K420" s="261"/>
      <c r="L420" s="261"/>
      <c r="M420" s="261"/>
      <c r="N420" s="261"/>
      <c r="O420" s="261"/>
      <c r="P420" s="261"/>
      <c r="Q420" s="261"/>
      <c r="R420" s="261"/>
      <c r="S420" s="261"/>
      <c r="T420" s="261"/>
      <c r="U420" s="261"/>
      <c r="V420" s="261"/>
      <c r="W420" s="261"/>
      <c r="X420" s="261"/>
      <c r="Y420" s="261"/>
      <c r="Z420" s="261"/>
      <c r="AA420" s="261"/>
      <c r="AB420" s="261"/>
      <c r="AC420" s="261"/>
      <c r="AD420" s="261"/>
      <c r="AE420" s="261"/>
      <c r="AF420" s="261"/>
      <c r="AG420" s="261"/>
      <c r="AH420" s="261"/>
      <c r="AI420" s="261"/>
      <c r="AJ420" s="261"/>
      <c r="AK420" s="261"/>
      <c r="AL420" s="261"/>
      <c r="AM420" s="261"/>
      <c r="AN420" s="261"/>
      <c r="AO420" s="261"/>
    </row>
    <row r="421" spans="1:41" ht="12.75" customHeight="1">
      <c r="A421" s="10"/>
      <c r="B421" s="261"/>
      <c r="C421" s="261"/>
      <c r="D421" s="261"/>
      <c r="E421" s="261"/>
      <c r="F421" s="261"/>
      <c r="G421" s="261"/>
      <c r="H421" s="261"/>
      <c r="I421" s="261"/>
      <c r="J421" s="261"/>
      <c r="K421" s="261"/>
      <c r="L421" s="261"/>
      <c r="M421" s="261"/>
      <c r="N421" s="261"/>
      <c r="O421" s="261"/>
      <c r="P421" s="261"/>
      <c r="Q421" s="261"/>
      <c r="R421" s="261"/>
      <c r="S421" s="261"/>
      <c r="T421" s="261"/>
      <c r="U421" s="261"/>
      <c r="V421" s="261"/>
      <c r="W421" s="261"/>
      <c r="X421" s="261"/>
      <c r="Y421" s="261"/>
      <c r="Z421" s="261"/>
      <c r="AA421" s="261"/>
      <c r="AB421" s="261"/>
      <c r="AC421" s="261"/>
      <c r="AD421" s="261"/>
      <c r="AE421" s="261"/>
      <c r="AF421" s="261"/>
      <c r="AG421" s="261"/>
      <c r="AH421" s="261"/>
      <c r="AI421" s="261"/>
      <c r="AJ421" s="261"/>
      <c r="AK421" s="261"/>
      <c r="AL421" s="261"/>
      <c r="AM421" s="261"/>
      <c r="AN421" s="261"/>
      <c r="AO421" s="261"/>
    </row>
    <row r="422" spans="1:41" ht="12.75" customHeight="1">
      <c r="A422" s="15"/>
      <c r="B422" s="15"/>
      <c r="C422" s="15"/>
      <c r="D422" s="264" t="s">
        <v>389</v>
      </c>
      <c r="E422" s="264"/>
      <c r="F422" s="264"/>
      <c r="G422" s="264"/>
      <c r="H422" s="264"/>
      <c r="I422" s="264"/>
      <c r="J422" s="264"/>
      <c r="K422" s="264"/>
      <c r="L422" s="264"/>
      <c r="M422" s="264"/>
      <c r="N422" s="264"/>
      <c r="O422" s="265"/>
      <c r="P422" s="265"/>
      <c r="Q422" s="265"/>
      <c r="R422" s="265"/>
      <c r="S422" s="265"/>
      <c r="T422" s="265"/>
      <c r="U422" s="265"/>
      <c r="V422" s="265"/>
      <c r="W422" s="265"/>
      <c r="X422" s="265"/>
      <c r="Y422" s="265"/>
      <c r="Z422" s="265"/>
      <c r="AA422" s="265"/>
      <c r="AB422" s="265"/>
      <c r="AC422" s="265"/>
      <c r="AD422" s="265"/>
      <c r="AE422" s="265"/>
      <c r="AF422" s="265"/>
      <c r="AG422" s="265"/>
      <c r="AH422" s="265"/>
      <c r="AI422" s="265"/>
      <c r="AJ422" s="265"/>
      <c r="AK422" s="265"/>
      <c r="AL422" s="265"/>
      <c r="AM422" s="265"/>
      <c r="AN422" s="265"/>
      <c r="AO422" s="265"/>
    </row>
    <row r="423" spans="1:41" ht="12.75" customHeight="1">
      <c r="A423" s="15"/>
      <c r="B423" s="15"/>
      <c r="C423" s="15"/>
      <c r="D423" s="15"/>
      <c r="E423" s="15"/>
      <c r="F423" s="15"/>
      <c r="G423" s="15"/>
      <c r="H423" s="15"/>
      <c r="I423" s="15"/>
      <c r="J423" s="15"/>
      <c r="K423" s="28"/>
      <c r="L423" s="28"/>
      <c r="M423" s="28"/>
      <c r="N423" s="28"/>
      <c r="O423" s="265"/>
      <c r="P423" s="265"/>
      <c r="Q423" s="265"/>
      <c r="R423" s="265"/>
      <c r="S423" s="265"/>
      <c r="T423" s="265"/>
      <c r="U423" s="265"/>
      <c r="V423" s="265"/>
      <c r="W423" s="265"/>
      <c r="X423" s="265"/>
      <c r="Y423" s="265"/>
      <c r="Z423" s="265"/>
      <c r="AA423" s="265"/>
      <c r="AB423" s="265"/>
      <c r="AC423" s="265"/>
      <c r="AD423" s="265"/>
      <c r="AE423" s="265"/>
      <c r="AF423" s="265"/>
      <c r="AG423" s="265"/>
      <c r="AH423" s="265"/>
      <c r="AI423" s="265"/>
      <c r="AJ423" s="265"/>
      <c r="AK423" s="265"/>
      <c r="AL423" s="265"/>
      <c r="AM423" s="265"/>
      <c r="AN423" s="265"/>
      <c r="AO423" s="265"/>
    </row>
    <row r="424" spans="1:41" ht="12.75" customHeight="1">
      <c r="A424" s="15"/>
      <c r="B424" s="15"/>
      <c r="C424" s="15"/>
      <c r="D424" s="15"/>
      <c r="E424" s="15"/>
      <c r="F424" s="15"/>
      <c r="G424" s="15"/>
      <c r="H424" s="15"/>
      <c r="I424" s="15"/>
      <c r="J424" s="15"/>
      <c r="K424" s="28"/>
      <c r="L424" s="28"/>
      <c r="M424" s="28"/>
      <c r="N424" s="28"/>
      <c r="O424" s="265"/>
      <c r="P424" s="265"/>
      <c r="Q424" s="265"/>
      <c r="R424" s="265"/>
      <c r="S424" s="265"/>
      <c r="T424" s="265"/>
      <c r="U424" s="265"/>
      <c r="V424" s="265"/>
      <c r="W424" s="265"/>
      <c r="X424" s="265"/>
      <c r="Y424" s="265"/>
      <c r="Z424" s="265"/>
      <c r="AA424" s="265"/>
      <c r="AB424" s="265"/>
      <c r="AC424" s="265"/>
      <c r="AD424" s="265"/>
      <c r="AE424" s="265"/>
      <c r="AF424" s="265"/>
      <c r="AG424" s="265"/>
      <c r="AH424" s="265"/>
      <c r="AI424" s="265"/>
      <c r="AJ424" s="265"/>
      <c r="AK424" s="265"/>
      <c r="AL424" s="265"/>
      <c r="AM424" s="265"/>
      <c r="AN424" s="265"/>
      <c r="AO424" s="265"/>
    </row>
    <row r="425" spans="1:41" ht="12.75" customHeight="1">
      <c r="A425" s="15"/>
      <c r="B425" s="15"/>
      <c r="C425" s="15"/>
      <c r="D425" s="15"/>
      <c r="E425" s="15"/>
      <c r="F425" s="15"/>
      <c r="G425" s="15"/>
      <c r="H425" s="15"/>
      <c r="I425" s="15"/>
      <c r="J425" s="15"/>
      <c r="K425" s="28"/>
      <c r="L425" s="28"/>
      <c r="M425" s="28"/>
      <c r="N425" s="28"/>
      <c r="O425" s="265"/>
      <c r="P425" s="265"/>
      <c r="Q425" s="265"/>
      <c r="R425" s="265"/>
      <c r="S425" s="265"/>
      <c r="T425" s="265"/>
      <c r="U425" s="265"/>
      <c r="V425" s="265"/>
      <c r="W425" s="265"/>
      <c r="X425" s="265"/>
      <c r="Y425" s="265"/>
      <c r="Z425" s="265"/>
      <c r="AA425" s="265"/>
      <c r="AB425" s="265"/>
      <c r="AC425" s="265"/>
      <c r="AD425" s="265"/>
      <c r="AE425" s="265"/>
      <c r="AF425" s="265"/>
      <c r="AG425" s="265"/>
      <c r="AH425" s="265"/>
      <c r="AI425" s="265"/>
      <c r="AJ425" s="265"/>
      <c r="AK425" s="265"/>
      <c r="AL425" s="265"/>
      <c r="AM425" s="265"/>
      <c r="AN425" s="265"/>
      <c r="AO425" s="265"/>
    </row>
    <row r="426" spans="1:41" ht="12.75" customHeight="1">
      <c r="A426" s="15"/>
      <c r="B426" s="15"/>
      <c r="C426" s="15"/>
      <c r="D426" s="15"/>
      <c r="E426" s="15"/>
      <c r="F426" s="15"/>
      <c r="G426" s="15"/>
      <c r="H426" s="15"/>
      <c r="I426" s="15"/>
      <c r="J426" s="15"/>
      <c r="K426" s="28"/>
      <c r="L426" s="28"/>
      <c r="M426" s="28"/>
      <c r="N426" s="28"/>
      <c r="O426" s="265"/>
      <c r="P426" s="265"/>
      <c r="Q426" s="265"/>
      <c r="R426" s="265"/>
      <c r="S426" s="265"/>
      <c r="T426" s="265"/>
      <c r="U426" s="265"/>
      <c r="V426" s="265"/>
      <c r="W426" s="265"/>
      <c r="X426" s="265"/>
      <c r="Y426" s="265"/>
      <c r="Z426" s="265"/>
      <c r="AA426" s="265"/>
      <c r="AB426" s="265"/>
      <c r="AC426" s="265"/>
      <c r="AD426" s="265"/>
      <c r="AE426" s="265"/>
      <c r="AF426" s="265"/>
      <c r="AG426" s="265"/>
      <c r="AH426" s="265"/>
      <c r="AI426" s="265"/>
      <c r="AJ426" s="265"/>
      <c r="AK426" s="265"/>
      <c r="AL426" s="265"/>
      <c r="AM426" s="265"/>
      <c r="AN426" s="265"/>
      <c r="AO426" s="265"/>
    </row>
    <row r="427" spans="1:41" ht="12.75" customHeight="1">
      <c r="A427" s="15"/>
      <c r="B427" s="15"/>
      <c r="C427" s="15"/>
      <c r="D427" s="15"/>
      <c r="E427" s="15"/>
      <c r="F427" s="15"/>
      <c r="G427" s="15"/>
      <c r="H427" s="15"/>
      <c r="I427" s="15"/>
      <c r="J427" s="15"/>
      <c r="K427" s="28"/>
      <c r="L427" s="28"/>
      <c r="M427" s="28"/>
      <c r="N427" s="28"/>
      <c r="O427" s="265"/>
      <c r="P427" s="265"/>
      <c r="Q427" s="265"/>
      <c r="R427" s="265"/>
      <c r="S427" s="265"/>
      <c r="T427" s="265"/>
      <c r="U427" s="265"/>
      <c r="V427" s="265"/>
      <c r="W427" s="265"/>
      <c r="X427" s="265"/>
      <c r="Y427" s="265"/>
      <c r="Z427" s="265"/>
      <c r="AA427" s="265"/>
      <c r="AB427" s="265"/>
      <c r="AC427" s="265"/>
      <c r="AD427" s="265"/>
      <c r="AE427" s="265"/>
      <c r="AF427" s="265"/>
      <c r="AG427" s="265"/>
      <c r="AH427" s="265"/>
      <c r="AI427" s="265"/>
      <c r="AJ427" s="265"/>
      <c r="AK427" s="265"/>
      <c r="AL427" s="265"/>
      <c r="AM427" s="265"/>
      <c r="AN427" s="265"/>
      <c r="AO427" s="265"/>
    </row>
    <row r="428" spans="1:41" ht="2.25" customHeight="1">
      <c r="A428" s="15"/>
      <c r="B428" s="15"/>
      <c r="C428" s="15"/>
      <c r="D428" s="15"/>
      <c r="E428" s="15"/>
      <c r="F428" s="15"/>
      <c r="G428" s="15"/>
      <c r="H428" s="15"/>
      <c r="I428" s="15"/>
      <c r="J428" s="15"/>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8"/>
      <c r="AL428" s="28"/>
      <c r="AM428" s="28"/>
      <c r="AN428" s="28"/>
      <c r="AO428" s="28"/>
    </row>
    <row r="429" spans="1:41" ht="12.75" customHeight="1">
      <c r="A429" s="15"/>
      <c r="B429" s="15"/>
      <c r="C429" s="15"/>
      <c r="D429" s="264" t="s">
        <v>390</v>
      </c>
      <c r="E429" s="264"/>
      <c r="F429" s="264"/>
      <c r="G429" s="264"/>
      <c r="H429" s="264"/>
      <c r="I429" s="264"/>
      <c r="J429" s="264"/>
      <c r="K429" s="264"/>
      <c r="L429" s="264"/>
      <c r="M429" s="264"/>
      <c r="N429" s="264"/>
      <c r="O429" s="279" t="s">
        <v>158</v>
      </c>
      <c r="P429" s="279"/>
      <c r="Q429" s="280"/>
      <c r="R429" s="280"/>
      <c r="S429" s="280"/>
      <c r="T429" s="280"/>
      <c r="U429" s="280"/>
      <c r="V429" s="279" t="s">
        <v>159</v>
      </c>
      <c r="W429" s="279"/>
      <c r="X429" s="280"/>
      <c r="Y429" s="280"/>
      <c r="Z429" s="280"/>
      <c r="AA429" s="280"/>
      <c r="AB429" s="280"/>
      <c r="AC429" s="28"/>
      <c r="AD429" s="28"/>
      <c r="AE429" s="28"/>
      <c r="AF429" s="28"/>
      <c r="AG429" s="28"/>
      <c r="AH429" s="28"/>
      <c r="AI429" s="28"/>
      <c r="AJ429" s="28"/>
      <c r="AK429" s="28"/>
      <c r="AL429" s="28"/>
      <c r="AM429" s="28"/>
      <c r="AN429" s="28"/>
      <c r="AO429" s="28"/>
    </row>
    <row r="430" spans="1:41" ht="2.25" customHeight="1">
      <c r="A430" s="15"/>
      <c r="B430" s="15"/>
      <c r="C430" s="15"/>
      <c r="D430" s="15"/>
      <c r="E430" s="15"/>
      <c r="F430" s="15"/>
      <c r="G430" s="15"/>
      <c r="H430" s="15"/>
      <c r="I430" s="15"/>
      <c r="J430" s="15"/>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8"/>
      <c r="AL430" s="28"/>
      <c r="AM430" s="28"/>
      <c r="AN430" s="28"/>
      <c r="AO430" s="28"/>
    </row>
    <row r="431" spans="1:41" ht="12.75" customHeight="1">
      <c r="A431" s="15"/>
      <c r="B431" s="15"/>
      <c r="C431" s="15"/>
      <c r="D431" s="264" t="s">
        <v>393</v>
      </c>
      <c r="E431" s="264"/>
      <c r="F431" s="264"/>
      <c r="G431" s="264"/>
      <c r="H431" s="264"/>
      <c r="I431" s="264"/>
      <c r="J431" s="264"/>
      <c r="K431" s="264"/>
      <c r="L431" s="264"/>
      <c r="M431" s="264"/>
      <c r="N431" s="264"/>
      <c r="O431" s="264"/>
      <c r="P431" s="264"/>
      <c r="Q431" s="264"/>
      <c r="R431" s="264"/>
      <c r="S431" s="264"/>
      <c r="T431" s="264"/>
      <c r="U431" s="264"/>
      <c r="V431" s="264"/>
      <c r="W431" s="264"/>
      <c r="X431" s="264"/>
      <c r="Y431" s="264"/>
      <c r="Z431" s="264"/>
      <c r="AA431" s="264"/>
      <c r="AB431" s="264"/>
      <c r="AC431" s="264"/>
      <c r="AD431" s="264"/>
      <c r="AE431" s="264"/>
      <c r="AF431" s="264"/>
      <c r="AG431" s="264"/>
      <c r="AH431" s="293" t="s">
        <v>391</v>
      </c>
      <c r="AI431" s="293"/>
      <c r="AJ431" s="293"/>
      <c r="AK431" s="293"/>
      <c r="AL431" s="293" t="s">
        <v>392</v>
      </c>
      <c r="AM431" s="293"/>
      <c r="AN431" s="293"/>
      <c r="AO431" s="293"/>
    </row>
    <row r="432" spans="1:41" ht="2.25" customHeight="1">
      <c r="A432" s="15"/>
      <c r="B432" s="15"/>
      <c r="C432" s="15"/>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30"/>
      <c r="AI432" s="30"/>
      <c r="AJ432" s="30"/>
      <c r="AK432" s="30"/>
      <c r="AL432" s="30"/>
      <c r="AM432" s="30"/>
      <c r="AN432" s="30"/>
      <c r="AO432" s="30"/>
    </row>
    <row r="433" spans="1:41" ht="12.75" customHeight="1">
      <c r="A433" s="15"/>
      <c r="B433" s="15"/>
      <c r="C433" s="15"/>
      <c r="D433" s="265"/>
      <c r="E433" s="265"/>
      <c r="F433" s="265"/>
      <c r="G433" s="265"/>
      <c r="H433" s="265"/>
      <c r="I433" s="265"/>
      <c r="J433" s="265"/>
      <c r="K433" s="265"/>
      <c r="L433" s="265"/>
      <c r="M433" s="265"/>
      <c r="N433" s="265"/>
      <c r="O433" s="265"/>
      <c r="P433" s="265"/>
      <c r="Q433" s="265"/>
      <c r="R433" s="265"/>
      <c r="S433" s="265"/>
      <c r="T433" s="265"/>
      <c r="U433" s="265"/>
      <c r="V433" s="265"/>
      <c r="W433" s="265"/>
      <c r="X433" s="265"/>
      <c r="Y433" s="265"/>
      <c r="Z433" s="265"/>
      <c r="AA433" s="265"/>
      <c r="AB433" s="265"/>
      <c r="AC433" s="265"/>
      <c r="AD433" s="265"/>
      <c r="AE433" s="265"/>
      <c r="AF433" s="265"/>
      <c r="AG433" s="265"/>
      <c r="AH433" s="266"/>
      <c r="AI433" s="267"/>
      <c r="AJ433" s="267"/>
      <c r="AK433" s="268"/>
      <c r="AL433" s="269"/>
      <c r="AM433" s="269"/>
      <c r="AN433" s="269"/>
      <c r="AO433" s="269"/>
    </row>
    <row r="434" spans="1:41" ht="2.25" customHeight="1">
      <c r="A434" s="15"/>
      <c r="B434" s="15"/>
      <c r="C434" s="15"/>
      <c r="D434" s="133"/>
      <c r="E434" s="133"/>
      <c r="F434" s="133"/>
      <c r="G434" s="133"/>
      <c r="H434" s="133"/>
      <c r="I434" s="133"/>
      <c r="J434" s="133"/>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5"/>
      <c r="AI434" s="135"/>
      <c r="AJ434" s="135"/>
      <c r="AK434" s="135"/>
      <c r="AL434" s="12"/>
      <c r="AM434" s="12"/>
      <c r="AN434" s="12"/>
      <c r="AO434" s="12"/>
    </row>
    <row r="435" spans="1:41" ht="12.75" customHeight="1">
      <c r="A435" s="15"/>
      <c r="B435" s="15"/>
      <c r="C435" s="15"/>
      <c r="D435" s="265"/>
      <c r="E435" s="265"/>
      <c r="F435" s="265"/>
      <c r="G435" s="265"/>
      <c r="H435" s="265"/>
      <c r="I435" s="265"/>
      <c r="J435" s="265"/>
      <c r="K435" s="265"/>
      <c r="L435" s="265"/>
      <c r="M435" s="265"/>
      <c r="N435" s="265"/>
      <c r="O435" s="265"/>
      <c r="P435" s="265"/>
      <c r="Q435" s="265"/>
      <c r="R435" s="265"/>
      <c r="S435" s="265"/>
      <c r="T435" s="265"/>
      <c r="U435" s="265"/>
      <c r="V435" s="265"/>
      <c r="W435" s="265"/>
      <c r="X435" s="265"/>
      <c r="Y435" s="265"/>
      <c r="Z435" s="265"/>
      <c r="AA435" s="265"/>
      <c r="AB435" s="265"/>
      <c r="AC435" s="265"/>
      <c r="AD435" s="265"/>
      <c r="AE435" s="265"/>
      <c r="AF435" s="265"/>
      <c r="AG435" s="265"/>
      <c r="AH435" s="266"/>
      <c r="AI435" s="267"/>
      <c r="AJ435" s="267"/>
      <c r="AK435" s="268"/>
      <c r="AL435" s="269"/>
      <c r="AM435" s="269"/>
      <c r="AN435" s="269"/>
      <c r="AO435" s="269"/>
    </row>
    <row r="436" spans="1:41" ht="2.25" customHeight="1">
      <c r="A436" s="15"/>
      <c r="B436" s="15"/>
      <c r="C436" s="15"/>
      <c r="D436" s="133"/>
      <c r="E436" s="133"/>
      <c r="F436" s="133"/>
      <c r="G436" s="133"/>
      <c r="H436" s="133"/>
      <c r="I436" s="133"/>
      <c r="J436" s="133"/>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5"/>
      <c r="AI436" s="135"/>
      <c r="AJ436" s="135"/>
      <c r="AK436" s="135"/>
      <c r="AL436" s="12"/>
      <c r="AM436" s="12"/>
      <c r="AN436" s="12"/>
      <c r="AO436" s="12"/>
    </row>
    <row r="437" spans="1:41" ht="12.75" customHeight="1">
      <c r="A437" s="15"/>
      <c r="B437" s="15"/>
      <c r="C437" s="15"/>
      <c r="D437" s="265"/>
      <c r="E437" s="265"/>
      <c r="F437" s="265"/>
      <c r="G437" s="265"/>
      <c r="H437" s="265"/>
      <c r="I437" s="265"/>
      <c r="J437" s="265"/>
      <c r="K437" s="265"/>
      <c r="L437" s="265"/>
      <c r="M437" s="265"/>
      <c r="N437" s="265"/>
      <c r="O437" s="265"/>
      <c r="P437" s="265"/>
      <c r="Q437" s="265"/>
      <c r="R437" s="265"/>
      <c r="S437" s="265"/>
      <c r="T437" s="265"/>
      <c r="U437" s="265"/>
      <c r="V437" s="265"/>
      <c r="W437" s="265"/>
      <c r="X437" s="265"/>
      <c r="Y437" s="265"/>
      <c r="Z437" s="265"/>
      <c r="AA437" s="265"/>
      <c r="AB437" s="265"/>
      <c r="AC437" s="265"/>
      <c r="AD437" s="265"/>
      <c r="AE437" s="265"/>
      <c r="AF437" s="265"/>
      <c r="AG437" s="265"/>
      <c r="AH437" s="266"/>
      <c r="AI437" s="267"/>
      <c r="AJ437" s="267"/>
      <c r="AK437" s="268"/>
      <c r="AL437" s="269"/>
      <c r="AM437" s="269"/>
      <c r="AN437" s="269"/>
      <c r="AO437" s="269"/>
    </row>
    <row r="438" spans="1:41" ht="2.25" customHeight="1">
      <c r="A438" s="15"/>
      <c r="B438" s="15"/>
      <c r="C438" s="15"/>
      <c r="D438" s="133"/>
      <c r="E438" s="133"/>
      <c r="F438" s="133"/>
      <c r="G438" s="133"/>
      <c r="H438" s="133"/>
      <c r="I438" s="133"/>
      <c r="J438" s="133"/>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5"/>
      <c r="AI438" s="135"/>
      <c r="AJ438" s="135"/>
      <c r="AK438" s="135"/>
      <c r="AL438" s="12"/>
      <c r="AM438" s="12"/>
      <c r="AN438" s="12"/>
      <c r="AO438" s="12"/>
    </row>
    <row r="439" spans="1:41" ht="12.75" customHeight="1">
      <c r="A439" s="15"/>
      <c r="B439" s="15"/>
      <c r="C439" s="15"/>
      <c r="D439" s="265"/>
      <c r="E439" s="265"/>
      <c r="F439" s="265"/>
      <c r="G439" s="265"/>
      <c r="H439" s="265"/>
      <c r="I439" s="265"/>
      <c r="J439" s="265"/>
      <c r="K439" s="265"/>
      <c r="L439" s="265"/>
      <c r="M439" s="265"/>
      <c r="N439" s="265"/>
      <c r="O439" s="265"/>
      <c r="P439" s="265"/>
      <c r="Q439" s="265"/>
      <c r="R439" s="265"/>
      <c r="S439" s="265"/>
      <c r="T439" s="265"/>
      <c r="U439" s="265"/>
      <c r="V439" s="265"/>
      <c r="W439" s="265"/>
      <c r="X439" s="265"/>
      <c r="Y439" s="265"/>
      <c r="Z439" s="265"/>
      <c r="AA439" s="265"/>
      <c r="AB439" s="265"/>
      <c r="AC439" s="265"/>
      <c r="AD439" s="265"/>
      <c r="AE439" s="265"/>
      <c r="AF439" s="265"/>
      <c r="AG439" s="265"/>
      <c r="AH439" s="266"/>
      <c r="AI439" s="267"/>
      <c r="AJ439" s="267"/>
      <c r="AK439" s="268"/>
      <c r="AL439" s="269"/>
      <c r="AM439" s="269"/>
      <c r="AN439" s="269"/>
      <c r="AO439" s="269"/>
    </row>
    <row r="440" spans="1:41" ht="2.25" customHeight="1">
      <c r="A440" s="15"/>
      <c r="B440" s="15"/>
      <c r="C440" s="15"/>
      <c r="D440" s="133"/>
      <c r="E440" s="133"/>
      <c r="F440" s="133"/>
      <c r="G440" s="133"/>
      <c r="H440" s="133"/>
      <c r="I440" s="133"/>
      <c r="J440" s="133"/>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5"/>
      <c r="AI440" s="135"/>
      <c r="AJ440" s="135"/>
      <c r="AK440" s="135"/>
      <c r="AL440" s="12"/>
      <c r="AM440" s="12"/>
      <c r="AN440" s="12"/>
      <c r="AO440" s="12"/>
    </row>
    <row r="441" spans="1:41" ht="12.75" customHeight="1">
      <c r="A441" s="15"/>
      <c r="B441" s="15"/>
      <c r="C441" s="15"/>
      <c r="D441" s="265"/>
      <c r="E441" s="265"/>
      <c r="F441" s="265"/>
      <c r="G441" s="265"/>
      <c r="H441" s="265"/>
      <c r="I441" s="265"/>
      <c r="J441" s="265"/>
      <c r="K441" s="265"/>
      <c r="L441" s="265"/>
      <c r="M441" s="265"/>
      <c r="N441" s="265"/>
      <c r="O441" s="265"/>
      <c r="P441" s="265"/>
      <c r="Q441" s="265"/>
      <c r="R441" s="265"/>
      <c r="S441" s="265"/>
      <c r="T441" s="265"/>
      <c r="U441" s="265"/>
      <c r="V441" s="265"/>
      <c r="W441" s="265"/>
      <c r="X441" s="265"/>
      <c r="Y441" s="265"/>
      <c r="Z441" s="265"/>
      <c r="AA441" s="265"/>
      <c r="AB441" s="265"/>
      <c r="AC441" s="265"/>
      <c r="AD441" s="265"/>
      <c r="AE441" s="265"/>
      <c r="AF441" s="265"/>
      <c r="AG441" s="265"/>
      <c r="AH441" s="266"/>
      <c r="AI441" s="267"/>
      <c r="AJ441" s="267"/>
      <c r="AK441" s="268"/>
      <c r="AL441" s="269"/>
      <c r="AM441" s="269"/>
      <c r="AN441" s="269"/>
      <c r="AO441" s="269"/>
    </row>
    <row r="442" spans="1:41" ht="2.25" customHeight="1">
      <c r="A442" s="15"/>
      <c r="B442" s="15"/>
      <c r="C442" s="15"/>
      <c r="D442" s="15"/>
      <c r="E442" s="15"/>
      <c r="F442" s="15"/>
      <c r="G442" s="15"/>
      <c r="H442" s="15"/>
      <c r="I442" s="15"/>
      <c r="J442" s="15"/>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31"/>
      <c r="AI442" s="31"/>
      <c r="AJ442" s="31"/>
      <c r="AK442" s="31"/>
      <c r="AL442" s="28"/>
      <c r="AM442" s="28"/>
      <c r="AN442" s="28"/>
      <c r="AO442" s="28"/>
    </row>
    <row r="443" spans="2:41" ht="12.75" customHeight="1">
      <c r="B443" s="261" t="s">
        <v>388</v>
      </c>
      <c r="C443" s="261"/>
      <c r="D443" s="261"/>
      <c r="E443" s="261"/>
      <c r="F443" s="261"/>
      <c r="G443" s="261"/>
      <c r="H443" s="261"/>
      <c r="I443" s="261"/>
      <c r="J443" s="261"/>
      <c r="K443" s="261"/>
      <c r="L443" s="261"/>
      <c r="M443" s="261"/>
      <c r="N443" s="261"/>
      <c r="O443" s="261"/>
      <c r="P443" s="261"/>
      <c r="Q443" s="261"/>
      <c r="R443" s="261"/>
      <c r="S443" s="261"/>
      <c r="T443" s="261"/>
      <c r="U443" s="261"/>
      <c r="V443" s="261"/>
      <c r="W443" s="261"/>
      <c r="X443" s="261"/>
      <c r="Y443" s="261"/>
      <c r="Z443" s="261"/>
      <c r="AA443" s="261"/>
      <c r="AB443" s="261"/>
      <c r="AC443" s="261"/>
      <c r="AD443" s="261"/>
      <c r="AE443" s="261"/>
      <c r="AF443" s="261"/>
      <c r="AG443" s="261"/>
      <c r="AH443" s="261"/>
      <c r="AI443" s="261"/>
      <c r="AJ443" s="261"/>
      <c r="AK443" s="261"/>
      <c r="AL443" s="261"/>
      <c r="AM443" s="261"/>
      <c r="AN443" s="261"/>
      <c r="AO443" s="261"/>
    </row>
    <row r="444" spans="1:41" ht="12.75" customHeight="1">
      <c r="A444" s="10"/>
      <c r="B444" s="261"/>
      <c r="C444" s="261"/>
      <c r="D444" s="261"/>
      <c r="E444" s="261"/>
      <c r="F444" s="261"/>
      <c r="G444" s="261"/>
      <c r="H444" s="261"/>
      <c r="I444" s="261"/>
      <c r="J444" s="261"/>
      <c r="K444" s="261"/>
      <c r="L444" s="261"/>
      <c r="M444" s="261"/>
      <c r="N444" s="261"/>
      <c r="O444" s="261"/>
      <c r="P444" s="261"/>
      <c r="Q444" s="261"/>
      <c r="R444" s="261"/>
      <c r="S444" s="261"/>
      <c r="T444" s="261"/>
      <c r="U444" s="261"/>
      <c r="V444" s="261"/>
      <c r="W444" s="261"/>
      <c r="X444" s="261"/>
      <c r="Y444" s="261"/>
      <c r="Z444" s="261"/>
      <c r="AA444" s="261"/>
      <c r="AB444" s="261"/>
      <c r="AC444" s="261"/>
      <c r="AD444" s="261"/>
      <c r="AE444" s="261"/>
      <c r="AF444" s="261"/>
      <c r="AG444" s="261"/>
      <c r="AH444" s="261"/>
      <c r="AI444" s="261"/>
      <c r="AJ444" s="261"/>
      <c r="AK444" s="261"/>
      <c r="AL444" s="261"/>
      <c r="AM444" s="261"/>
      <c r="AN444" s="261"/>
      <c r="AO444" s="261"/>
    </row>
    <row r="445" spans="4:41" ht="12.75" customHeight="1">
      <c r="D445" s="263" t="s">
        <v>169</v>
      </c>
      <c r="E445" s="263"/>
      <c r="F445" s="263"/>
      <c r="G445" s="263"/>
      <c r="H445" s="263"/>
      <c r="I445" s="263"/>
      <c r="J445" s="263"/>
      <c r="K445" s="263"/>
      <c r="L445" s="263"/>
      <c r="M445" s="263"/>
      <c r="N445" s="263"/>
      <c r="O445" s="253"/>
      <c r="P445" s="253"/>
      <c r="Q445" s="253"/>
      <c r="R445" s="253"/>
      <c r="S445" s="253"/>
      <c r="T445" s="253"/>
      <c r="U445" s="253"/>
      <c r="V445" s="253"/>
      <c r="W445" s="253"/>
      <c r="X445" s="253"/>
      <c r="Y445" s="253"/>
      <c r="Z445" s="253"/>
      <c r="AA445" s="253"/>
      <c r="AB445" s="253"/>
      <c r="AC445" s="253"/>
      <c r="AD445" s="253"/>
      <c r="AE445" s="253"/>
      <c r="AF445" s="253"/>
      <c r="AG445" s="253"/>
      <c r="AH445" s="253"/>
      <c r="AI445" s="253"/>
      <c r="AJ445" s="253"/>
      <c r="AK445" s="253"/>
      <c r="AL445" s="253"/>
      <c r="AM445" s="253"/>
      <c r="AN445" s="253"/>
      <c r="AO445" s="253"/>
    </row>
    <row r="446" spans="4:41" ht="2.25" customHeight="1">
      <c r="D446" s="2"/>
      <c r="E446" s="2"/>
      <c r="F446" s="2"/>
      <c r="G446" s="2"/>
      <c r="H446" s="2"/>
      <c r="I446" s="2"/>
      <c r="J446" s="2"/>
      <c r="K446" s="2"/>
      <c r="L446" s="2"/>
      <c r="M446" s="2"/>
      <c r="N446" s="2"/>
      <c r="O446" s="131"/>
      <c r="P446" s="131"/>
      <c r="Q446" s="131"/>
      <c r="R446" s="131"/>
      <c r="S446" s="131"/>
      <c r="T446" s="131"/>
      <c r="U446" s="131"/>
      <c r="V446" s="131"/>
      <c r="W446" s="131"/>
      <c r="X446" s="131"/>
      <c r="Y446" s="131"/>
      <c r="Z446" s="131"/>
      <c r="AA446" s="131"/>
      <c r="AB446" s="131"/>
      <c r="AC446" s="131"/>
      <c r="AD446" s="131"/>
      <c r="AE446" s="131"/>
      <c r="AF446" s="131"/>
      <c r="AG446" s="131"/>
      <c r="AH446" s="131"/>
      <c r="AI446" s="131"/>
      <c r="AJ446" s="131"/>
      <c r="AK446" s="131"/>
      <c r="AL446" s="131"/>
      <c r="AM446" s="131"/>
      <c r="AN446" s="131"/>
      <c r="AO446" s="131"/>
    </row>
    <row r="447" spans="5:41" ht="12.75" customHeight="1">
      <c r="E447" s="263" t="s">
        <v>170</v>
      </c>
      <c r="F447" s="263"/>
      <c r="G447" s="263"/>
      <c r="H447" s="263"/>
      <c r="I447" s="263"/>
      <c r="J447" s="263"/>
      <c r="K447" s="263"/>
      <c r="L447" s="263"/>
      <c r="M447" s="263"/>
      <c r="N447" s="263"/>
      <c r="O447" s="253"/>
      <c r="P447" s="253"/>
      <c r="Q447" s="253"/>
      <c r="R447" s="253"/>
      <c r="S447" s="253"/>
      <c r="T447" s="253"/>
      <c r="U447" s="253"/>
      <c r="V447" s="253"/>
      <c r="W447" s="253"/>
      <c r="X447" s="253"/>
      <c r="Y447" s="131"/>
      <c r="Z447" s="262" t="s">
        <v>171</v>
      </c>
      <c r="AA447" s="262"/>
      <c r="AB447" s="262"/>
      <c r="AC447" s="262"/>
      <c r="AD447" s="262"/>
      <c r="AE447" s="262"/>
      <c r="AF447" s="262"/>
      <c r="AG447" s="262"/>
      <c r="AH447" s="253"/>
      <c r="AI447" s="253"/>
      <c r="AJ447" s="253"/>
      <c r="AK447" s="253"/>
      <c r="AL447" s="253"/>
      <c r="AM447" s="253"/>
      <c r="AN447" s="253"/>
      <c r="AO447" s="253"/>
    </row>
    <row r="448" spans="4:41" ht="2.25" customHeight="1">
      <c r="D448" s="2"/>
      <c r="E448" s="2"/>
      <c r="F448" s="2"/>
      <c r="G448" s="2"/>
      <c r="H448" s="2"/>
      <c r="I448" s="2"/>
      <c r="J448" s="2"/>
      <c r="K448" s="2"/>
      <c r="L448" s="2"/>
      <c r="M448" s="2"/>
      <c r="N448" s="2"/>
      <c r="O448" s="131"/>
      <c r="P448" s="131"/>
      <c r="Q448" s="131"/>
      <c r="R448" s="131"/>
      <c r="S448" s="131"/>
      <c r="T448" s="131"/>
      <c r="U448" s="131"/>
      <c r="V448" s="131"/>
      <c r="W448" s="131"/>
      <c r="X448" s="131"/>
      <c r="Y448" s="131"/>
      <c r="Z448" s="131"/>
      <c r="AA448" s="131"/>
      <c r="AB448" s="131"/>
      <c r="AC448" s="131"/>
      <c r="AD448" s="131"/>
      <c r="AE448" s="131"/>
      <c r="AF448" s="131"/>
      <c r="AG448" s="131"/>
      <c r="AH448" s="136"/>
      <c r="AI448" s="136"/>
      <c r="AJ448" s="136"/>
      <c r="AK448" s="136"/>
      <c r="AL448" s="131"/>
      <c r="AM448" s="131"/>
      <c r="AN448" s="131"/>
      <c r="AO448" s="131"/>
    </row>
    <row r="449" spans="5:41" ht="12.75" customHeight="1">
      <c r="E449" s="263" t="s">
        <v>172</v>
      </c>
      <c r="F449" s="263"/>
      <c r="G449" s="263"/>
      <c r="H449" s="263"/>
      <c r="I449" s="263"/>
      <c r="J449" s="263"/>
      <c r="K449" s="263"/>
      <c r="L449" s="263"/>
      <c r="M449" s="263"/>
      <c r="N449" s="263"/>
      <c r="O449" s="253"/>
      <c r="P449" s="253"/>
      <c r="Q449" s="253"/>
      <c r="R449" s="253"/>
      <c r="S449" s="253"/>
      <c r="T449" s="253"/>
      <c r="U449" s="253"/>
      <c r="V449" s="253"/>
      <c r="W449" s="253"/>
      <c r="X449" s="253"/>
      <c r="Y449" s="131"/>
      <c r="Z449" s="262" t="s">
        <v>178</v>
      </c>
      <c r="AA449" s="262"/>
      <c r="AB449" s="262"/>
      <c r="AC449" s="262"/>
      <c r="AD449" s="262"/>
      <c r="AE449" s="262"/>
      <c r="AF449" s="262"/>
      <c r="AG449" s="262"/>
      <c r="AH449" s="253"/>
      <c r="AI449" s="253"/>
      <c r="AJ449" s="253"/>
      <c r="AK449" s="253"/>
      <c r="AL449" s="253"/>
      <c r="AM449" s="253"/>
      <c r="AN449" s="253"/>
      <c r="AO449" s="253"/>
    </row>
    <row r="450" spans="4:41" ht="2.25" customHeight="1">
      <c r="D450" s="2"/>
      <c r="E450" s="2"/>
      <c r="F450" s="2"/>
      <c r="G450" s="2"/>
      <c r="H450" s="2"/>
      <c r="I450" s="2"/>
      <c r="J450" s="2"/>
      <c r="K450" s="2"/>
      <c r="L450" s="2"/>
      <c r="M450" s="2"/>
      <c r="N450" s="2"/>
      <c r="O450" s="131"/>
      <c r="P450" s="131"/>
      <c r="Q450" s="131"/>
      <c r="R450" s="131"/>
      <c r="S450" s="131"/>
      <c r="T450" s="131"/>
      <c r="U450" s="131"/>
      <c r="V450" s="131"/>
      <c r="W450" s="131"/>
      <c r="X450" s="131"/>
      <c r="Y450" s="131"/>
      <c r="Z450" s="131"/>
      <c r="AA450" s="131"/>
      <c r="AB450" s="131"/>
      <c r="AC450" s="131"/>
      <c r="AD450" s="131"/>
      <c r="AE450" s="131"/>
      <c r="AF450" s="131"/>
      <c r="AG450" s="131"/>
      <c r="AH450" s="136"/>
      <c r="AI450" s="136"/>
      <c r="AJ450" s="136"/>
      <c r="AK450" s="136"/>
      <c r="AL450" s="131"/>
      <c r="AM450" s="131"/>
      <c r="AN450" s="131"/>
      <c r="AO450" s="131"/>
    </row>
    <row r="451" spans="5:41" ht="12.75" customHeight="1">
      <c r="E451" s="263" t="s">
        <v>174</v>
      </c>
      <c r="F451" s="263"/>
      <c r="G451" s="263"/>
      <c r="H451" s="263"/>
      <c r="I451" s="263"/>
      <c r="J451" s="263"/>
      <c r="K451" s="263"/>
      <c r="L451" s="263"/>
      <c r="M451" s="263"/>
      <c r="N451" s="263"/>
      <c r="O451" s="253"/>
      <c r="P451" s="253"/>
      <c r="Q451" s="253"/>
      <c r="R451" s="253"/>
      <c r="S451" s="253"/>
      <c r="T451" s="253"/>
      <c r="U451" s="253"/>
      <c r="V451" s="253"/>
      <c r="W451" s="253"/>
      <c r="X451" s="253"/>
      <c r="Y451" s="131"/>
      <c r="Z451" s="262" t="s">
        <v>179</v>
      </c>
      <c r="AA451" s="262"/>
      <c r="AB451" s="262"/>
      <c r="AC451" s="262"/>
      <c r="AD451" s="262"/>
      <c r="AE451" s="262"/>
      <c r="AF451" s="262"/>
      <c r="AG451" s="262"/>
      <c r="AH451" s="253"/>
      <c r="AI451" s="253"/>
      <c r="AJ451" s="253"/>
      <c r="AK451" s="253"/>
      <c r="AL451" s="253"/>
      <c r="AM451" s="253"/>
      <c r="AN451" s="253"/>
      <c r="AO451" s="253"/>
    </row>
    <row r="452" spans="4:41" ht="2.25" customHeight="1">
      <c r="D452" s="2"/>
      <c r="E452" s="2"/>
      <c r="F452" s="2"/>
      <c r="G452" s="2"/>
      <c r="H452" s="2"/>
      <c r="I452" s="2"/>
      <c r="J452" s="2"/>
      <c r="K452" s="2"/>
      <c r="L452" s="2"/>
      <c r="M452" s="2"/>
      <c r="N452" s="2"/>
      <c r="O452" s="131"/>
      <c r="P452" s="131"/>
      <c r="Q452" s="131"/>
      <c r="R452" s="131"/>
      <c r="S452" s="131"/>
      <c r="T452" s="131"/>
      <c r="U452" s="131"/>
      <c r="V452" s="131"/>
      <c r="W452" s="131"/>
      <c r="X452" s="131"/>
      <c r="Y452" s="131"/>
      <c r="Z452" s="131"/>
      <c r="AA452" s="131"/>
      <c r="AB452" s="131"/>
      <c r="AC452" s="131"/>
      <c r="AD452" s="131"/>
      <c r="AE452" s="131"/>
      <c r="AF452" s="131"/>
      <c r="AG452" s="131"/>
      <c r="AH452" s="136"/>
      <c r="AI452" s="136"/>
      <c r="AJ452" s="136"/>
      <c r="AK452" s="136"/>
      <c r="AL452" s="131"/>
      <c r="AM452" s="131"/>
      <c r="AN452" s="131"/>
      <c r="AO452" s="131"/>
    </row>
    <row r="453" spans="5:41" ht="12.75" customHeight="1">
      <c r="E453" s="263" t="s">
        <v>176</v>
      </c>
      <c r="F453" s="263"/>
      <c r="G453" s="263"/>
      <c r="H453" s="263"/>
      <c r="I453" s="263"/>
      <c r="J453" s="263"/>
      <c r="K453" s="263"/>
      <c r="L453" s="263"/>
      <c r="M453" s="263"/>
      <c r="N453" s="263"/>
      <c r="O453" s="253"/>
      <c r="P453" s="253"/>
      <c r="Q453" s="253"/>
      <c r="R453" s="253"/>
      <c r="S453" s="253"/>
      <c r="T453" s="253"/>
      <c r="U453" s="253"/>
      <c r="V453" s="253"/>
      <c r="W453" s="253"/>
      <c r="X453" s="253"/>
      <c r="Y453" s="131"/>
      <c r="Z453" s="262" t="s">
        <v>180</v>
      </c>
      <c r="AA453" s="262"/>
      <c r="AB453" s="262"/>
      <c r="AC453" s="262"/>
      <c r="AD453" s="262"/>
      <c r="AE453" s="262"/>
      <c r="AF453" s="262"/>
      <c r="AG453" s="262"/>
      <c r="AH453" s="253" t="s">
        <v>382</v>
      </c>
      <c r="AI453" s="253"/>
      <c r="AJ453" s="253"/>
      <c r="AK453" s="253"/>
      <c r="AL453" s="253"/>
      <c r="AM453" s="253"/>
      <c r="AN453" s="253"/>
      <c r="AO453" s="253"/>
    </row>
    <row r="454" spans="4:41" ht="2.25" customHeight="1">
      <c r="D454" s="2"/>
      <c r="E454" s="2"/>
      <c r="F454" s="2"/>
      <c r="G454" s="2"/>
      <c r="H454" s="2"/>
      <c r="I454" s="2"/>
      <c r="J454" s="2"/>
      <c r="K454" s="2"/>
      <c r="L454" s="2"/>
      <c r="M454" s="2"/>
      <c r="N454" s="2"/>
      <c r="O454" s="131"/>
      <c r="P454" s="131"/>
      <c r="Q454" s="131"/>
      <c r="R454" s="131"/>
      <c r="S454" s="131"/>
      <c r="T454" s="131"/>
      <c r="U454" s="131"/>
      <c r="V454" s="131"/>
      <c r="W454" s="131"/>
      <c r="X454" s="131"/>
      <c r="Y454" s="131"/>
      <c r="Z454" s="131"/>
      <c r="AA454" s="131"/>
      <c r="AB454" s="131"/>
      <c r="AC454" s="131"/>
      <c r="AD454" s="131"/>
      <c r="AE454" s="131"/>
      <c r="AF454" s="131"/>
      <c r="AG454" s="131"/>
      <c r="AH454" s="136"/>
      <c r="AI454" s="136"/>
      <c r="AJ454" s="136"/>
      <c r="AK454" s="136"/>
      <c r="AL454" s="131"/>
      <c r="AM454" s="131"/>
      <c r="AN454" s="131"/>
      <c r="AO454" s="131"/>
    </row>
    <row r="455" spans="5:41" ht="12.75" customHeight="1">
      <c r="E455" s="263" t="s">
        <v>177</v>
      </c>
      <c r="F455" s="263"/>
      <c r="G455" s="263"/>
      <c r="H455" s="263"/>
      <c r="I455" s="263"/>
      <c r="J455" s="263"/>
      <c r="K455" s="263"/>
      <c r="L455" s="263"/>
      <c r="M455" s="263"/>
      <c r="N455" s="263"/>
      <c r="O455" s="253"/>
      <c r="P455" s="253"/>
      <c r="Q455" s="253"/>
      <c r="R455" s="253"/>
      <c r="S455" s="253"/>
      <c r="T455" s="253"/>
      <c r="U455" s="253"/>
      <c r="V455" s="253"/>
      <c r="W455" s="253"/>
      <c r="X455" s="253"/>
      <c r="Y455" s="131"/>
      <c r="Z455" s="262" t="s">
        <v>181</v>
      </c>
      <c r="AA455" s="262"/>
      <c r="AB455" s="262"/>
      <c r="AC455" s="262"/>
      <c r="AD455" s="262"/>
      <c r="AE455" s="262"/>
      <c r="AF455" s="262"/>
      <c r="AG455" s="262"/>
      <c r="AH455" s="253" t="s">
        <v>383</v>
      </c>
      <c r="AI455" s="253"/>
      <c r="AJ455" s="253"/>
      <c r="AK455" s="253"/>
      <c r="AL455" s="253"/>
      <c r="AM455" s="253"/>
      <c r="AN455" s="253"/>
      <c r="AO455" s="253"/>
    </row>
    <row r="456" spans="4:41" ht="2.25" customHeight="1">
      <c r="D456" s="2"/>
      <c r="E456" s="2"/>
      <c r="F456" s="2"/>
      <c r="G456" s="2"/>
      <c r="H456" s="2"/>
      <c r="I456" s="2"/>
      <c r="J456" s="2"/>
      <c r="K456" s="2"/>
      <c r="L456" s="2"/>
      <c r="M456" s="2"/>
      <c r="N456" s="2"/>
      <c r="O456" s="131"/>
      <c r="P456" s="131"/>
      <c r="Q456" s="131"/>
      <c r="R456" s="131"/>
      <c r="S456" s="131"/>
      <c r="T456" s="131"/>
      <c r="U456" s="131"/>
      <c r="V456" s="131"/>
      <c r="W456" s="131"/>
      <c r="X456" s="131"/>
      <c r="Y456" s="131"/>
      <c r="Z456" s="131"/>
      <c r="AA456" s="131"/>
      <c r="AB456" s="131"/>
      <c r="AC456" s="131"/>
      <c r="AD456" s="131"/>
      <c r="AE456" s="131"/>
      <c r="AF456" s="131"/>
      <c r="AG456" s="131"/>
      <c r="AH456" s="136"/>
      <c r="AI456" s="136"/>
      <c r="AJ456" s="136"/>
      <c r="AK456" s="136"/>
      <c r="AL456" s="131"/>
      <c r="AM456" s="131"/>
      <c r="AN456" s="131"/>
      <c r="AO456" s="131"/>
    </row>
    <row r="457" spans="5:41" ht="12.75" customHeight="1">
      <c r="E457" s="263" t="s">
        <v>182</v>
      </c>
      <c r="F457" s="263"/>
      <c r="G457" s="263"/>
      <c r="H457" s="263"/>
      <c r="I457" s="263"/>
      <c r="J457" s="263"/>
      <c r="K457" s="263"/>
      <c r="L457" s="263"/>
      <c r="M457" s="263"/>
      <c r="N457" s="263"/>
      <c r="O457" s="253"/>
      <c r="P457" s="253"/>
      <c r="Q457" s="253"/>
      <c r="R457" s="253"/>
      <c r="S457" s="253"/>
      <c r="T457" s="253"/>
      <c r="U457" s="253"/>
      <c r="V457" s="253"/>
      <c r="W457" s="253"/>
      <c r="X457" s="253"/>
      <c r="Y457" s="253"/>
      <c r="Z457" s="253"/>
      <c r="AA457" s="253"/>
      <c r="AB457" s="253"/>
      <c r="AC457" s="253"/>
      <c r="AD457" s="253"/>
      <c r="AE457" s="253"/>
      <c r="AF457" s="253"/>
      <c r="AG457" s="253"/>
      <c r="AH457" s="253"/>
      <c r="AI457" s="253"/>
      <c r="AJ457" s="253"/>
      <c r="AK457" s="253"/>
      <c r="AL457" s="253"/>
      <c r="AM457" s="253"/>
      <c r="AN457" s="253"/>
      <c r="AO457" s="253"/>
    </row>
    <row r="458" spans="15:41" ht="12.75" customHeight="1">
      <c r="O458" s="131"/>
      <c r="P458" s="131"/>
      <c r="Q458" s="131"/>
      <c r="R458" s="131"/>
      <c r="S458" s="131"/>
      <c r="T458" s="131"/>
      <c r="U458" s="131"/>
      <c r="V458" s="131"/>
      <c r="W458" s="131"/>
      <c r="X458" s="131"/>
      <c r="Y458" s="131"/>
      <c r="Z458" s="131"/>
      <c r="AA458" s="131"/>
      <c r="AB458" s="131"/>
      <c r="AC458" s="131"/>
      <c r="AD458" s="131"/>
      <c r="AE458" s="131"/>
      <c r="AF458" s="131"/>
      <c r="AG458" s="131"/>
      <c r="AH458" s="131"/>
      <c r="AI458" s="131"/>
      <c r="AJ458" s="131"/>
      <c r="AK458" s="131"/>
      <c r="AL458" s="131"/>
      <c r="AM458" s="131"/>
      <c r="AN458" s="131"/>
      <c r="AO458" s="131"/>
    </row>
    <row r="459" spans="4:41" ht="12.75" customHeight="1">
      <c r="D459" s="263" t="s">
        <v>384</v>
      </c>
      <c r="E459" s="263"/>
      <c r="F459" s="263"/>
      <c r="G459" s="263"/>
      <c r="H459" s="263"/>
      <c r="I459" s="263"/>
      <c r="J459" s="263"/>
      <c r="K459" s="263"/>
      <c r="L459" s="263"/>
      <c r="M459" s="263"/>
      <c r="N459" s="263"/>
      <c r="O459" s="253"/>
      <c r="P459" s="253"/>
      <c r="Q459" s="253"/>
      <c r="R459" s="253"/>
      <c r="S459" s="253"/>
      <c r="T459" s="253"/>
      <c r="U459" s="253"/>
      <c r="V459" s="253"/>
      <c r="W459" s="253"/>
      <c r="X459" s="253"/>
      <c r="Y459" s="253"/>
      <c r="Z459" s="253"/>
      <c r="AA459" s="253"/>
      <c r="AB459" s="253"/>
      <c r="AC459" s="253"/>
      <c r="AD459" s="253"/>
      <c r="AE459" s="253"/>
      <c r="AF459" s="253"/>
      <c r="AG459" s="253"/>
      <c r="AH459" s="253"/>
      <c r="AI459" s="253"/>
      <c r="AJ459" s="253"/>
      <c r="AK459" s="253"/>
      <c r="AL459" s="253"/>
      <c r="AM459" s="253"/>
      <c r="AN459" s="253"/>
      <c r="AO459" s="253"/>
    </row>
    <row r="460" spans="4:41" ht="2.25" customHeight="1">
      <c r="D460" s="2"/>
      <c r="E460" s="2"/>
      <c r="F460" s="2"/>
      <c r="G460" s="2"/>
      <c r="H460" s="2"/>
      <c r="I460" s="2"/>
      <c r="J460" s="2"/>
      <c r="K460" s="2"/>
      <c r="L460" s="2"/>
      <c r="M460" s="2"/>
      <c r="N460" s="2"/>
      <c r="O460" s="131"/>
      <c r="P460" s="131"/>
      <c r="Q460" s="131"/>
      <c r="R460" s="131"/>
      <c r="S460" s="131"/>
      <c r="T460" s="131"/>
      <c r="U460" s="131"/>
      <c r="V460" s="131"/>
      <c r="W460" s="131"/>
      <c r="X460" s="131"/>
      <c r="Y460" s="131"/>
      <c r="Z460" s="131"/>
      <c r="AA460" s="131"/>
      <c r="AB460" s="131"/>
      <c r="AC460" s="131"/>
      <c r="AD460" s="131"/>
      <c r="AE460" s="131"/>
      <c r="AF460" s="131"/>
      <c r="AG460" s="131"/>
      <c r="AH460" s="131"/>
      <c r="AI460" s="131"/>
      <c r="AJ460" s="131"/>
      <c r="AK460" s="131"/>
      <c r="AL460" s="131"/>
      <c r="AM460" s="131"/>
      <c r="AN460" s="131"/>
      <c r="AO460" s="131"/>
    </row>
    <row r="461" spans="5:41" ht="12.75" customHeight="1">
      <c r="E461" s="263" t="s">
        <v>170</v>
      </c>
      <c r="F461" s="263"/>
      <c r="G461" s="263"/>
      <c r="H461" s="263"/>
      <c r="I461" s="263"/>
      <c r="J461" s="263"/>
      <c r="K461" s="263"/>
      <c r="L461" s="263"/>
      <c r="M461" s="263"/>
      <c r="N461" s="263"/>
      <c r="O461" s="253"/>
      <c r="P461" s="253"/>
      <c r="Q461" s="253"/>
      <c r="R461" s="253"/>
      <c r="S461" s="253"/>
      <c r="T461" s="253"/>
      <c r="U461" s="253"/>
      <c r="V461" s="253"/>
      <c r="W461" s="253"/>
      <c r="X461" s="253"/>
      <c r="Y461" s="131"/>
      <c r="Z461" s="262" t="s">
        <v>171</v>
      </c>
      <c r="AA461" s="262"/>
      <c r="AB461" s="262"/>
      <c r="AC461" s="262"/>
      <c r="AD461" s="262"/>
      <c r="AE461" s="262"/>
      <c r="AF461" s="262"/>
      <c r="AG461" s="262"/>
      <c r="AH461" s="253"/>
      <c r="AI461" s="253"/>
      <c r="AJ461" s="253"/>
      <c r="AK461" s="253"/>
      <c r="AL461" s="253"/>
      <c r="AM461" s="253"/>
      <c r="AN461" s="253"/>
      <c r="AO461" s="253"/>
    </row>
    <row r="462" spans="4:41" ht="2.25" customHeight="1">
      <c r="D462" s="2"/>
      <c r="E462" s="2"/>
      <c r="F462" s="2"/>
      <c r="G462" s="2"/>
      <c r="H462" s="2"/>
      <c r="I462" s="2"/>
      <c r="J462" s="2"/>
      <c r="K462" s="2"/>
      <c r="L462" s="2"/>
      <c r="M462" s="2"/>
      <c r="N462" s="2"/>
      <c r="O462" s="131"/>
      <c r="P462" s="131"/>
      <c r="Q462" s="131"/>
      <c r="R462" s="131"/>
      <c r="S462" s="131"/>
      <c r="T462" s="131"/>
      <c r="U462" s="131"/>
      <c r="V462" s="131"/>
      <c r="W462" s="131"/>
      <c r="X462" s="131"/>
      <c r="Y462" s="131"/>
      <c r="Z462" s="131"/>
      <c r="AA462" s="131"/>
      <c r="AB462" s="131"/>
      <c r="AC462" s="131"/>
      <c r="AD462" s="131"/>
      <c r="AE462" s="131"/>
      <c r="AF462" s="131"/>
      <c r="AG462" s="131"/>
      <c r="AH462" s="136"/>
      <c r="AI462" s="136"/>
      <c r="AJ462" s="136"/>
      <c r="AK462" s="136"/>
      <c r="AL462" s="131"/>
      <c r="AM462" s="131"/>
      <c r="AN462" s="131"/>
      <c r="AO462" s="131"/>
    </row>
    <row r="463" spans="5:41" ht="12.75" customHeight="1">
      <c r="E463" s="263" t="s">
        <v>172</v>
      </c>
      <c r="F463" s="263"/>
      <c r="G463" s="263"/>
      <c r="H463" s="263"/>
      <c r="I463" s="263"/>
      <c r="J463" s="263"/>
      <c r="K463" s="263"/>
      <c r="L463" s="263"/>
      <c r="M463" s="263"/>
      <c r="N463" s="263"/>
      <c r="O463" s="253"/>
      <c r="P463" s="253"/>
      <c r="Q463" s="253"/>
      <c r="R463" s="253"/>
      <c r="S463" s="253"/>
      <c r="T463" s="253"/>
      <c r="U463" s="253"/>
      <c r="V463" s="253"/>
      <c r="W463" s="253"/>
      <c r="X463" s="253"/>
      <c r="Y463" s="131"/>
      <c r="Z463" s="262" t="s">
        <v>178</v>
      </c>
      <c r="AA463" s="262"/>
      <c r="AB463" s="262"/>
      <c r="AC463" s="262"/>
      <c r="AD463" s="262"/>
      <c r="AE463" s="262"/>
      <c r="AF463" s="262"/>
      <c r="AG463" s="262"/>
      <c r="AH463" s="253"/>
      <c r="AI463" s="253"/>
      <c r="AJ463" s="253"/>
      <c r="AK463" s="253"/>
      <c r="AL463" s="253"/>
      <c r="AM463" s="253"/>
      <c r="AN463" s="253"/>
      <c r="AO463" s="253"/>
    </row>
    <row r="464" spans="4:41" ht="2.25" customHeight="1">
      <c r="D464" s="2"/>
      <c r="E464" s="2"/>
      <c r="F464" s="2"/>
      <c r="G464" s="2"/>
      <c r="H464" s="2"/>
      <c r="I464" s="2"/>
      <c r="J464" s="2"/>
      <c r="K464" s="2"/>
      <c r="L464" s="2"/>
      <c r="M464" s="2"/>
      <c r="N464" s="2"/>
      <c r="O464" s="131"/>
      <c r="P464" s="131"/>
      <c r="Q464" s="131"/>
      <c r="R464" s="131"/>
      <c r="S464" s="131"/>
      <c r="T464" s="131"/>
      <c r="U464" s="131"/>
      <c r="V464" s="131"/>
      <c r="W464" s="131"/>
      <c r="X464" s="131"/>
      <c r="Y464" s="131"/>
      <c r="Z464" s="131"/>
      <c r="AA464" s="131"/>
      <c r="AB464" s="131"/>
      <c r="AC464" s="131"/>
      <c r="AD464" s="131"/>
      <c r="AE464" s="131"/>
      <c r="AF464" s="131"/>
      <c r="AG464" s="131"/>
      <c r="AH464" s="136"/>
      <c r="AI464" s="136"/>
      <c r="AJ464" s="136"/>
      <c r="AK464" s="136"/>
      <c r="AL464" s="131"/>
      <c r="AM464" s="131"/>
      <c r="AN464" s="131"/>
      <c r="AO464" s="131"/>
    </row>
    <row r="465" spans="5:41" ht="12.75" customHeight="1">
      <c r="E465" s="263" t="s">
        <v>174</v>
      </c>
      <c r="F465" s="263"/>
      <c r="G465" s="263"/>
      <c r="H465" s="263"/>
      <c r="I465" s="263"/>
      <c r="J465" s="263"/>
      <c r="K465" s="263"/>
      <c r="L465" s="263"/>
      <c r="M465" s="263"/>
      <c r="N465" s="263"/>
      <c r="O465" s="253"/>
      <c r="P465" s="253"/>
      <c r="Q465" s="253"/>
      <c r="R465" s="253"/>
      <c r="S465" s="253"/>
      <c r="T465" s="253"/>
      <c r="U465" s="253"/>
      <c r="V465" s="253"/>
      <c r="W465" s="253"/>
      <c r="X465" s="253"/>
      <c r="Y465" s="131"/>
      <c r="Z465" s="262" t="s">
        <v>179</v>
      </c>
      <c r="AA465" s="262"/>
      <c r="AB465" s="262"/>
      <c r="AC465" s="262"/>
      <c r="AD465" s="262"/>
      <c r="AE465" s="262"/>
      <c r="AF465" s="262"/>
      <c r="AG465" s="262"/>
      <c r="AH465" s="253"/>
      <c r="AI465" s="253"/>
      <c r="AJ465" s="253"/>
      <c r="AK465" s="253"/>
      <c r="AL465" s="253"/>
      <c r="AM465" s="253"/>
      <c r="AN465" s="253"/>
      <c r="AO465" s="253"/>
    </row>
    <row r="466" spans="4:41" ht="2.25" customHeight="1">
      <c r="D466" s="2"/>
      <c r="E466" s="2"/>
      <c r="F466" s="2"/>
      <c r="G466" s="2"/>
      <c r="H466" s="2"/>
      <c r="I466" s="2"/>
      <c r="J466" s="2"/>
      <c r="K466" s="2"/>
      <c r="L466" s="2"/>
      <c r="M466" s="2"/>
      <c r="N466" s="2"/>
      <c r="O466" s="131"/>
      <c r="P466" s="131"/>
      <c r="Q466" s="131"/>
      <c r="R466" s="131"/>
      <c r="S466" s="131"/>
      <c r="T466" s="131"/>
      <c r="U466" s="131"/>
      <c r="V466" s="131"/>
      <c r="W466" s="131"/>
      <c r="X466" s="131"/>
      <c r="Y466" s="131"/>
      <c r="Z466" s="131"/>
      <c r="AA466" s="131"/>
      <c r="AB466" s="131"/>
      <c r="AC466" s="131"/>
      <c r="AD466" s="131"/>
      <c r="AE466" s="131"/>
      <c r="AF466" s="131"/>
      <c r="AG466" s="131"/>
      <c r="AH466" s="136"/>
      <c r="AI466" s="136"/>
      <c r="AJ466" s="136"/>
      <c r="AK466" s="136"/>
      <c r="AL466" s="131"/>
      <c r="AM466" s="131"/>
      <c r="AN466" s="131"/>
      <c r="AO466" s="131"/>
    </row>
    <row r="467" spans="5:41" ht="12.75" customHeight="1">
      <c r="E467" s="263" t="s">
        <v>176</v>
      </c>
      <c r="F467" s="263"/>
      <c r="G467" s="263"/>
      <c r="H467" s="263"/>
      <c r="I467" s="263"/>
      <c r="J467" s="263"/>
      <c r="K467" s="263"/>
      <c r="L467" s="263"/>
      <c r="M467" s="263"/>
      <c r="N467" s="263"/>
      <c r="O467" s="253"/>
      <c r="P467" s="253"/>
      <c r="Q467" s="253"/>
      <c r="R467" s="253"/>
      <c r="S467" s="253"/>
      <c r="T467" s="253"/>
      <c r="U467" s="253"/>
      <c r="V467" s="253"/>
      <c r="W467" s="253"/>
      <c r="X467" s="253"/>
      <c r="Y467" s="131"/>
      <c r="Z467" s="262" t="s">
        <v>180</v>
      </c>
      <c r="AA467" s="262"/>
      <c r="AB467" s="262"/>
      <c r="AC467" s="262"/>
      <c r="AD467" s="262"/>
      <c r="AE467" s="262"/>
      <c r="AF467" s="262"/>
      <c r="AG467" s="262"/>
      <c r="AH467" s="253" t="s">
        <v>382</v>
      </c>
      <c r="AI467" s="253"/>
      <c r="AJ467" s="253"/>
      <c r="AK467" s="253"/>
      <c r="AL467" s="253"/>
      <c r="AM467" s="253"/>
      <c r="AN467" s="253"/>
      <c r="AO467" s="253"/>
    </row>
    <row r="468" spans="4:41" ht="2.25" customHeight="1">
      <c r="D468" s="2"/>
      <c r="E468" s="2"/>
      <c r="F468" s="2"/>
      <c r="G468" s="2"/>
      <c r="H468" s="2"/>
      <c r="I468" s="2"/>
      <c r="J468" s="2"/>
      <c r="K468" s="2"/>
      <c r="L468" s="2"/>
      <c r="M468" s="2"/>
      <c r="N468" s="2"/>
      <c r="O468" s="131"/>
      <c r="P468" s="131"/>
      <c r="Q468" s="131"/>
      <c r="R468" s="131"/>
      <c r="S468" s="131"/>
      <c r="T468" s="131"/>
      <c r="U468" s="131"/>
      <c r="V468" s="131"/>
      <c r="W468" s="131"/>
      <c r="X468" s="131"/>
      <c r="Y468" s="131"/>
      <c r="Z468" s="131"/>
      <c r="AA468" s="131"/>
      <c r="AB468" s="131"/>
      <c r="AC468" s="131"/>
      <c r="AD468" s="131"/>
      <c r="AE468" s="131"/>
      <c r="AF468" s="131"/>
      <c r="AG468" s="131"/>
      <c r="AH468" s="136"/>
      <c r="AI468" s="136"/>
      <c r="AJ468" s="136"/>
      <c r="AK468" s="136"/>
      <c r="AL468" s="131"/>
      <c r="AM468" s="131"/>
      <c r="AN468" s="131"/>
      <c r="AO468" s="131"/>
    </row>
    <row r="469" spans="5:41" ht="12.75" customHeight="1">
      <c r="E469" s="263" t="s">
        <v>177</v>
      </c>
      <c r="F469" s="263"/>
      <c r="G469" s="263"/>
      <c r="H469" s="263"/>
      <c r="I469" s="263"/>
      <c r="J469" s="263"/>
      <c r="K469" s="263"/>
      <c r="L469" s="263"/>
      <c r="M469" s="263"/>
      <c r="N469" s="263"/>
      <c r="O469" s="253"/>
      <c r="P469" s="253"/>
      <c r="Q469" s="253"/>
      <c r="R469" s="253"/>
      <c r="S469" s="253"/>
      <c r="T469" s="253"/>
      <c r="U469" s="253"/>
      <c r="V469" s="253"/>
      <c r="W469" s="253"/>
      <c r="X469" s="253"/>
      <c r="Y469" s="131"/>
      <c r="Z469" s="262" t="s">
        <v>181</v>
      </c>
      <c r="AA469" s="262"/>
      <c r="AB469" s="262"/>
      <c r="AC469" s="262"/>
      <c r="AD469" s="262"/>
      <c r="AE469" s="262"/>
      <c r="AF469" s="262"/>
      <c r="AG469" s="262"/>
      <c r="AH469" s="253" t="s">
        <v>383</v>
      </c>
      <c r="AI469" s="253"/>
      <c r="AJ469" s="253"/>
      <c r="AK469" s="253"/>
      <c r="AL469" s="253"/>
      <c r="AM469" s="253"/>
      <c r="AN469" s="253"/>
      <c r="AO469" s="253"/>
    </row>
    <row r="470" spans="4:41" ht="2.25" customHeight="1">
      <c r="D470" s="2"/>
      <c r="E470" s="2"/>
      <c r="F470" s="2"/>
      <c r="G470" s="2"/>
      <c r="H470" s="2"/>
      <c r="I470" s="2"/>
      <c r="J470" s="2"/>
      <c r="K470" s="2"/>
      <c r="L470" s="2"/>
      <c r="M470" s="2"/>
      <c r="N470" s="2"/>
      <c r="O470" s="131"/>
      <c r="P470" s="131"/>
      <c r="Q470" s="131"/>
      <c r="R470" s="131"/>
      <c r="S470" s="131"/>
      <c r="T470" s="131"/>
      <c r="U470" s="131"/>
      <c r="V470" s="131"/>
      <c r="W470" s="131"/>
      <c r="X470" s="131"/>
      <c r="Y470" s="131"/>
      <c r="Z470" s="131"/>
      <c r="AA470" s="131"/>
      <c r="AB470" s="131"/>
      <c r="AC470" s="131"/>
      <c r="AD470" s="131"/>
      <c r="AE470" s="131"/>
      <c r="AF470" s="131"/>
      <c r="AG470" s="131"/>
      <c r="AH470" s="136"/>
      <c r="AI470" s="136"/>
      <c r="AJ470" s="136"/>
      <c r="AK470" s="136"/>
      <c r="AL470" s="131"/>
      <c r="AM470" s="131"/>
      <c r="AN470" s="131"/>
      <c r="AO470" s="131"/>
    </row>
    <row r="471" spans="5:41" ht="12.75" customHeight="1">
      <c r="E471" s="263" t="s">
        <v>182</v>
      </c>
      <c r="F471" s="263"/>
      <c r="G471" s="263"/>
      <c r="H471" s="263"/>
      <c r="I471" s="263"/>
      <c r="J471" s="263"/>
      <c r="K471" s="263"/>
      <c r="L471" s="263"/>
      <c r="M471" s="263"/>
      <c r="N471" s="263"/>
      <c r="O471" s="253"/>
      <c r="P471" s="253"/>
      <c r="Q471" s="253"/>
      <c r="R471" s="253"/>
      <c r="S471" s="253"/>
      <c r="T471" s="253"/>
      <c r="U471" s="253"/>
      <c r="V471" s="253"/>
      <c r="W471" s="253"/>
      <c r="X471" s="253"/>
      <c r="Y471" s="253"/>
      <c r="Z471" s="253"/>
      <c r="AA471" s="253"/>
      <c r="AB471" s="253"/>
      <c r="AC471" s="253"/>
      <c r="AD471" s="253"/>
      <c r="AE471" s="253"/>
      <c r="AF471" s="253"/>
      <c r="AG471" s="253"/>
      <c r="AH471" s="253"/>
      <c r="AI471" s="253"/>
      <c r="AJ471" s="253"/>
      <c r="AK471" s="253"/>
      <c r="AL471" s="253"/>
      <c r="AM471" s="253"/>
      <c r="AN471" s="253"/>
      <c r="AO471" s="253"/>
    </row>
    <row r="472" spans="15:41" ht="12.75" customHeight="1">
      <c r="O472" s="131"/>
      <c r="P472" s="131"/>
      <c r="Q472" s="131"/>
      <c r="R472" s="131"/>
      <c r="S472" s="131"/>
      <c r="T472" s="131"/>
      <c r="U472" s="131"/>
      <c r="V472" s="131"/>
      <c r="W472" s="131"/>
      <c r="X472" s="131"/>
      <c r="Y472" s="131"/>
      <c r="Z472" s="131"/>
      <c r="AA472" s="131"/>
      <c r="AB472" s="131"/>
      <c r="AC472" s="131"/>
      <c r="AD472" s="131"/>
      <c r="AE472" s="131"/>
      <c r="AF472" s="131"/>
      <c r="AG472" s="131"/>
      <c r="AH472" s="131"/>
      <c r="AI472" s="131"/>
      <c r="AJ472" s="131"/>
      <c r="AK472" s="131"/>
      <c r="AL472" s="131"/>
      <c r="AM472" s="131"/>
      <c r="AN472" s="131"/>
      <c r="AO472" s="131"/>
    </row>
    <row r="473" spans="4:41" ht="12.75" customHeight="1">
      <c r="D473" s="263" t="s">
        <v>385</v>
      </c>
      <c r="E473" s="263"/>
      <c r="F473" s="263"/>
      <c r="G473" s="263"/>
      <c r="H473" s="263"/>
      <c r="I473" s="263"/>
      <c r="J473" s="263"/>
      <c r="K473" s="263"/>
      <c r="L473" s="263"/>
      <c r="M473" s="263"/>
      <c r="N473" s="263"/>
      <c r="O473" s="253"/>
      <c r="P473" s="253"/>
      <c r="Q473" s="253"/>
      <c r="R473" s="253"/>
      <c r="S473" s="253"/>
      <c r="T473" s="253"/>
      <c r="U473" s="253"/>
      <c r="V473" s="253"/>
      <c r="W473" s="253"/>
      <c r="X473" s="253"/>
      <c r="Y473" s="253"/>
      <c r="Z473" s="253"/>
      <c r="AA473" s="253"/>
      <c r="AB473" s="253"/>
      <c r="AC473" s="253"/>
      <c r="AD473" s="253"/>
      <c r="AE473" s="253"/>
      <c r="AF473" s="253"/>
      <c r="AG473" s="253"/>
      <c r="AH473" s="253"/>
      <c r="AI473" s="253"/>
      <c r="AJ473" s="253"/>
      <c r="AK473" s="253"/>
      <c r="AL473" s="253"/>
      <c r="AM473" s="253"/>
      <c r="AN473" s="253"/>
      <c r="AO473" s="253"/>
    </row>
    <row r="474" spans="4:41" ht="2.25" customHeight="1">
      <c r="D474" s="2"/>
      <c r="E474" s="2"/>
      <c r="F474" s="2"/>
      <c r="G474" s="2"/>
      <c r="H474" s="2"/>
      <c r="I474" s="2"/>
      <c r="J474" s="2"/>
      <c r="K474" s="2"/>
      <c r="L474" s="2"/>
      <c r="M474" s="2"/>
      <c r="N474" s="2"/>
      <c r="O474" s="131"/>
      <c r="P474" s="131"/>
      <c r="Q474" s="131"/>
      <c r="R474" s="131"/>
      <c r="S474" s="131"/>
      <c r="T474" s="131"/>
      <c r="U474" s="131"/>
      <c r="V474" s="131"/>
      <c r="W474" s="131"/>
      <c r="X474" s="131"/>
      <c r="Y474" s="131"/>
      <c r="Z474" s="131"/>
      <c r="AA474" s="131"/>
      <c r="AB474" s="131"/>
      <c r="AC474" s="131"/>
      <c r="AD474" s="131"/>
      <c r="AE474" s="131"/>
      <c r="AF474" s="131"/>
      <c r="AG474" s="131"/>
      <c r="AH474" s="131"/>
      <c r="AI474" s="131"/>
      <c r="AJ474" s="131"/>
      <c r="AK474" s="131"/>
      <c r="AL474" s="131"/>
      <c r="AM474" s="131"/>
      <c r="AN474" s="131"/>
      <c r="AO474" s="131"/>
    </row>
    <row r="475" spans="5:41" ht="12.75" customHeight="1">
      <c r="E475" s="263" t="s">
        <v>170</v>
      </c>
      <c r="F475" s="263"/>
      <c r="G475" s="263"/>
      <c r="H475" s="263"/>
      <c r="I475" s="263"/>
      <c r="J475" s="263"/>
      <c r="K475" s="263"/>
      <c r="L475" s="263"/>
      <c r="M475" s="263"/>
      <c r="N475" s="263"/>
      <c r="O475" s="253"/>
      <c r="P475" s="253"/>
      <c r="Q475" s="253"/>
      <c r="R475" s="253"/>
      <c r="S475" s="253"/>
      <c r="T475" s="253"/>
      <c r="U475" s="253"/>
      <c r="V475" s="253"/>
      <c r="W475" s="253"/>
      <c r="X475" s="253"/>
      <c r="Y475" s="131"/>
      <c r="Z475" s="262" t="s">
        <v>171</v>
      </c>
      <c r="AA475" s="262"/>
      <c r="AB475" s="262"/>
      <c r="AC475" s="262"/>
      <c r="AD475" s="262"/>
      <c r="AE475" s="262"/>
      <c r="AF475" s="262"/>
      <c r="AG475" s="262"/>
      <c r="AH475" s="253"/>
      <c r="AI475" s="253"/>
      <c r="AJ475" s="253"/>
      <c r="AK475" s="253"/>
      <c r="AL475" s="253"/>
      <c r="AM475" s="253"/>
      <c r="AN475" s="253"/>
      <c r="AO475" s="253"/>
    </row>
    <row r="476" spans="4:41" ht="2.25" customHeight="1">
      <c r="D476" s="2"/>
      <c r="E476" s="2"/>
      <c r="F476" s="2"/>
      <c r="G476" s="2"/>
      <c r="H476" s="2"/>
      <c r="I476" s="2"/>
      <c r="J476" s="2"/>
      <c r="K476" s="2"/>
      <c r="L476" s="2"/>
      <c r="M476" s="2"/>
      <c r="N476" s="2"/>
      <c r="O476" s="131"/>
      <c r="P476" s="131"/>
      <c r="Q476" s="131"/>
      <c r="R476" s="131"/>
      <c r="S476" s="131"/>
      <c r="T476" s="131"/>
      <c r="U476" s="131"/>
      <c r="V476" s="131"/>
      <c r="W476" s="131"/>
      <c r="X476" s="131"/>
      <c r="Y476" s="131"/>
      <c r="Z476" s="131"/>
      <c r="AA476" s="131"/>
      <c r="AB476" s="131"/>
      <c r="AC476" s="131"/>
      <c r="AD476" s="131"/>
      <c r="AE476" s="131"/>
      <c r="AF476" s="131"/>
      <c r="AG476" s="131"/>
      <c r="AH476" s="136"/>
      <c r="AI476" s="136"/>
      <c r="AJ476" s="136"/>
      <c r="AK476" s="136"/>
      <c r="AL476" s="131"/>
      <c r="AM476" s="131"/>
      <c r="AN476" s="131"/>
      <c r="AO476" s="131"/>
    </row>
    <row r="477" spans="5:41" ht="12.75" customHeight="1">
      <c r="E477" s="263" t="s">
        <v>172</v>
      </c>
      <c r="F477" s="263"/>
      <c r="G477" s="263"/>
      <c r="H477" s="263"/>
      <c r="I477" s="263"/>
      <c r="J477" s="263"/>
      <c r="K477" s="263"/>
      <c r="L477" s="263"/>
      <c r="M477" s="263"/>
      <c r="N477" s="263"/>
      <c r="O477" s="253"/>
      <c r="P477" s="253"/>
      <c r="Q477" s="253"/>
      <c r="R477" s="253"/>
      <c r="S477" s="253"/>
      <c r="T477" s="253"/>
      <c r="U477" s="253"/>
      <c r="V477" s="253"/>
      <c r="W477" s="253"/>
      <c r="X477" s="253"/>
      <c r="Y477" s="131"/>
      <c r="Z477" s="262" t="s">
        <v>178</v>
      </c>
      <c r="AA477" s="262"/>
      <c r="AB477" s="262"/>
      <c r="AC477" s="262"/>
      <c r="AD477" s="262"/>
      <c r="AE477" s="262"/>
      <c r="AF477" s="262"/>
      <c r="AG477" s="262"/>
      <c r="AH477" s="253"/>
      <c r="AI477" s="253"/>
      <c r="AJ477" s="253"/>
      <c r="AK477" s="253"/>
      <c r="AL477" s="253"/>
      <c r="AM477" s="253"/>
      <c r="AN477" s="253"/>
      <c r="AO477" s="253"/>
    </row>
    <row r="478" spans="4:41" ht="2.25" customHeight="1">
      <c r="D478" s="2"/>
      <c r="E478" s="2"/>
      <c r="F478" s="2"/>
      <c r="G478" s="2"/>
      <c r="H478" s="2"/>
      <c r="I478" s="2"/>
      <c r="J478" s="2"/>
      <c r="K478" s="2"/>
      <c r="L478" s="2"/>
      <c r="M478" s="2"/>
      <c r="N478" s="2"/>
      <c r="O478" s="131"/>
      <c r="P478" s="131"/>
      <c r="Q478" s="131"/>
      <c r="R478" s="131"/>
      <c r="S478" s="131"/>
      <c r="T478" s="131"/>
      <c r="U478" s="131"/>
      <c r="V478" s="131"/>
      <c r="W478" s="131"/>
      <c r="X478" s="131"/>
      <c r="Y478" s="131"/>
      <c r="Z478" s="131"/>
      <c r="AA478" s="131"/>
      <c r="AB478" s="131"/>
      <c r="AC478" s="131"/>
      <c r="AD478" s="131"/>
      <c r="AE478" s="131"/>
      <c r="AF478" s="131"/>
      <c r="AG478" s="131"/>
      <c r="AH478" s="136"/>
      <c r="AI478" s="136"/>
      <c r="AJ478" s="136"/>
      <c r="AK478" s="136"/>
      <c r="AL478" s="131"/>
      <c r="AM478" s="131"/>
      <c r="AN478" s="131"/>
      <c r="AO478" s="131"/>
    </row>
    <row r="479" spans="5:41" ht="12.75" customHeight="1">
      <c r="E479" s="263" t="s">
        <v>174</v>
      </c>
      <c r="F479" s="263"/>
      <c r="G479" s="263"/>
      <c r="H479" s="263"/>
      <c r="I479" s="263"/>
      <c r="J479" s="263"/>
      <c r="K479" s="263"/>
      <c r="L479" s="263"/>
      <c r="M479" s="263"/>
      <c r="N479" s="263"/>
      <c r="O479" s="253"/>
      <c r="P479" s="253"/>
      <c r="Q479" s="253"/>
      <c r="R479" s="253"/>
      <c r="S479" s="253"/>
      <c r="T479" s="253"/>
      <c r="U479" s="253"/>
      <c r="V479" s="253"/>
      <c r="W479" s="253"/>
      <c r="X479" s="253"/>
      <c r="Y479" s="131"/>
      <c r="Z479" s="262" t="s">
        <v>179</v>
      </c>
      <c r="AA479" s="262"/>
      <c r="AB479" s="262"/>
      <c r="AC479" s="262"/>
      <c r="AD479" s="262"/>
      <c r="AE479" s="262"/>
      <c r="AF479" s="262"/>
      <c r="AG479" s="262"/>
      <c r="AH479" s="253"/>
      <c r="AI479" s="253"/>
      <c r="AJ479" s="253"/>
      <c r="AK479" s="253"/>
      <c r="AL479" s="253"/>
      <c r="AM479" s="253"/>
      <c r="AN479" s="253"/>
      <c r="AO479" s="253"/>
    </row>
    <row r="480" spans="4:41" ht="2.25" customHeight="1">
      <c r="D480" s="2"/>
      <c r="E480" s="2"/>
      <c r="F480" s="2"/>
      <c r="G480" s="2"/>
      <c r="H480" s="2"/>
      <c r="I480" s="2"/>
      <c r="J480" s="2"/>
      <c r="K480" s="2"/>
      <c r="L480" s="2"/>
      <c r="M480" s="2"/>
      <c r="N480" s="2"/>
      <c r="O480" s="131"/>
      <c r="P480" s="131"/>
      <c r="Q480" s="131"/>
      <c r="R480" s="131"/>
      <c r="S480" s="131"/>
      <c r="T480" s="131"/>
      <c r="U480" s="131"/>
      <c r="V480" s="131"/>
      <c r="W480" s="131"/>
      <c r="X480" s="131"/>
      <c r="Y480" s="131"/>
      <c r="Z480" s="131"/>
      <c r="AA480" s="131"/>
      <c r="AB480" s="131"/>
      <c r="AC480" s="131"/>
      <c r="AD480" s="131"/>
      <c r="AE480" s="131"/>
      <c r="AF480" s="131"/>
      <c r="AG480" s="131"/>
      <c r="AH480" s="136"/>
      <c r="AI480" s="136"/>
      <c r="AJ480" s="136"/>
      <c r="AK480" s="136"/>
      <c r="AL480" s="131"/>
      <c r="AM480" s="131"/>
      <c r="AN480" s="131"/>
      <c r="AO480" s="131"/>
    </row>
    <row r="481" spans="5:41" ht="12.75" customHeight="1">
      <c r="E481" s="263" t="s">
        <v>176</v>
      </c>
      <c r="F481" s="263"/>
      <c r="G481" s="263"/>
      <c r="H481" s="263"/>
      <c r="I481" s="263"/>
      <c r="J481" s="263"/>
      <c r="K481" s="263"/>
      <c r="L481" s="263"/>
      <c r="M481" s="263"/>
      <c r="N481" s="263"/>
      <c r="O481" s="253"/>
      <c r="P481" s="253"/>
      <c r="Q481" s="253"/>
      <c r="R481" s="253"/>
      <c r="S481" s="253"/>
      <c r="T481" s="253"/>
      <c r="U481" s="253"/>
      <c r="V481" s="253"/>
      <c r="W481" s="253"/>
      <c r="X481" s="253"/>
      <c r="Y481" s="131"/>
      <c r="Z481" s="262" t="s">
        <v>180</v>
      </c>
      <c r="AA481" s="262"/>
      <c r="AB481" s="262"/>
      <c r="AC481" s="262"/>
      <c r="AD481" s="262"/>
      <c r="AE481" s="262"/>
      <c r="AF481" s="262"/>
      <c r="AG481" s="262"/>
      <c r="AH481" s="253" t="s">
        <v>382</v>
      </c>
      <c r="AI481" s="253"/>
      <c r="AJ481" s="253"/>
      <c r="AK481" s="253"/>
      <c r="AL481" s="253"/>
      <c r="AM481" s="253"/>
      <c r="AN481" s="253"/>
      <c r="AO481" s="253"/>
    </row>
    <row r="482" spans="4:41" ht="2.25" customHeight="1">
      <c r="D482" s="2"/>
      <c r="E482" s="2"/>
      <c r="F482" s="2"/>
      <c r="G482" s="2"/>
      <c r="H482" s="2"/>
      <c r="I482" s="2"/>
      <c r="J482" s="2"/>
      <c r="K482" s="2"/>
      <c r="L482" s="2"/>
      <c r="M482" s="2"/>
      <c r="N482" s="2"/>
      <c r="O482" s="131"/>
      <c r="P482" s="131"/>
      <c r="Q482" s="131"/>
      <c r="R482" s="131"/>
      <c r="S482" s="131"/>
      <c r="T482" s="131"/>
      <c r="U482" s="131"/>
      <c r="V482" s="131"/>
      <c r="W482" s="131"/>
      <c r="X482" s="131"/>
      <c r="Y482" s="131"/>
      <c r="Z482" s="131"/>
      <c r="AA482" s="131"/>
      <c r="AB482" s="131"/>
      <c r="AC482" s="131"/>
      <c r="AD482" s="131"/>
      <c r="AE482" s="131"/>
      <c r="AF482" s="131"/>
      <c r="AG482" s="131"/>
      <c r="AH482" s="136"/>
      <c r="AI482" s="136"/>
      <c r="AJ482" s="136"/>
      <c r="AK482" s="136"/>
      <c r="AL482" s="131"/>
      <c r="AM482" s="131"/>
      <c r="AN482" s="131"/>
      <c r="AO482" s="131"/>
    </row>
    <row r="483" spans="5:41" ht="12.75" customHeight="1">
      <c r="E483" s="263" t="s">
        <v>177</v>
      </c>
      <c r="F483" s="263"/>
      <c r="G483" s="263"/>
      <c r="H483" s="263"/>
      <c r="I483" s="263"/>
      <c r="J483" s="263"/>
      <c r="K483" s="263"/>
      <c r="L483" s="263"/>
      <c r="M483" s="263"/>
      <c r="N483" s="263"/>
      <c r="O483" s="253"/>
      <c r="P483" s="253"/>
      <c r="Q483" s="253"/>
      <c r="R483" s="253"/>
      <c r="S483" s="253"/>
      <c r="T483" s="253"/>
      <c r="U483" s="253"/>
      <c r="V483" s="253"/>
      <c r="W483" s="253"/>
      <c r="X483" s="253"/>
      <c r="Y483" s="131"/>
      <c r="Z483" s="262" t="s">
        <v>181</v>
      </c>
      <c r="AA483" s="262"/>
      <c r="AB483" s="262"/>
      <c r="AC483" s="262"/>
      <c r="AD483" s="262"/>
      <c r="AE483" s="262"/>
      <c r="AF483" s="262"/>
      <c r="AG483" s="262"/>
      <c r="AH483" s="253" t="s">
        <v>383</v>
      </c>
      <c r="AI483" s="253"/>
      <c r="AJ483" s="253"/>
      <c r="AK483" s="253"/>
      <c r="AL483" s="253"/>
      <c r="AM483" s="253"/>
      <c r="AN483" s="253"/>
      <c r="AO483" s="253"/>
    </row>
    <row r="484" spans="4:41" ht="2.25" customHeight="1">
      <c r="D484" s="2"/>
      <c r="E484" s="2"/>
      <c r="F484" s="2"/>
      <c r="G484" s="2"/>
      <c r="H484" s="2"/>
      <c r="I484" s="2"/>
      <c r="J484" s="2"/>
      <c r="K484" s="2"/>
      <c r="L484" s="2"/>
      <c r="M484" s="2"/>
      <c r="N484" s="2"/>
      <c r="O484" s="131"/>
      <c r="P484" s="131"/>
      <c r="Q484" s="131"/>
      <c r="R484" s="131"/>
      <c r="S484" s="131"/>
      <c r="T484" s="131"/>
      <c r="U484" s="131"/>
      <c r="V484" s="131"/>
      <c r="W484" s="131"/>
      <c r="X484" s="131"/>
      <c r="Y484" s="131"/>
      <c r="Z484" s="131"/>
      <c r="AA484" s="131"/>
      <c r="AB484" s="131"/>
      <c r="AC484" s="131"/>
      <c r="AD484" s="131"/>
      <c r="AE484" s="131"/>
      <c r="AF484" s="131"/>
      <c r="AG484" s="131"/>
      <c r="AH484" s="136"/>
      <c r="AI484" s="136"/>
      <c r="AJ484" s="136"/>
      <c r="AK484" s="136"/>
      <c r="AL484" s="131"/>
      <c r="AM484" s="131"/>
      <c r="AN484" s="131"/>
      <c r="AO484" s="131"/>
    </row>
    <row r="485" spans="5:41" ht="12.75" customHeight="1">
      <c r="E485" s="263" t="s">
        <v>182</v>
      </c>
      <c r="F485" s="263"/>
      <c r="G485" s="263"/>
      <c r="H485" s="263"/>
      <c r="I485" s="263"/>
      <c r="J485" s="263"/>
      <c r="K485" s="263"/>
      <c r="L485" s="263"/>
      <c r="M485" s="263"/>
      <c r="N485" s="263"/>
      <c r="O485" s="253"/>
      <c r="P485" s="253"/>
      <c r="Q485" s="253"/>
      <c r="R485" s="253"/>
      <c r="S485" s="253"/>
      <c r="T485" s="253"/>
      <c r="U485" s="253"/>
      <c r="V485" s="253"/>
      <c r="W485" s="253"/>
      <c r="X485" s="253"/>
      <c r="Y485" s="253"/>
      <c r="Z485" s="253"/>
      <c r="AA485" s="253"/>
      <c r="AB485" s="253"/>
      <c r="AC485" s="253"/>
      <c r="AD485" s="253"/>
      <c r="AE485" s="253"/>
      <c r="AF485" s="253"/>
      <c r="AG485" s="253"/>
      <c r="AH485" s="253"/>
      <c r="AI485" s="253"/>
      <c r="AJ485" s="253"/>
      <c r="AK485" s="253"/>
      <c r="AL485" s="253"/>
      <c r="AM485" s="253"/>
      <c r="AN485" s="253"/>
      <c r="AO485" s="253"/>
    </row>
    <row r="486" spans="15:41" ht="12.75" customHeight="1">
      <c r="O486" s="131"/>
      <c r="P486" s="131"/>
      <c r="Q486" s="131"/>
      <c r="R486" s="131"/>
      <c r="S486" s="131"/>
      <c r="T486" s="131"/>
      <c r="U486" s="131"/>
      <c r="V486" s="131"/>
      <c r="W486" s="131"/>
      <c r="X486" s="131"/>
      <c r="Y486" s="131"/>
      <c r="Z486" s="131"/>
      <c r="AA486" s="131"/>
      <c r="AB486" s="131"/>
      <c r="AC486" s="131"/>
      <c r="AD486" s="131"/>
      <c r="AE486" s="131"/>
      <c r="AF486" s="131"/>
      <c r="AG486" s="131"/>
      <c r="AH486" s="131"/>
      <c r="AI486" s="131"/>
      <c r="AJ486" s="131"/>
      <c r="AK486" s="131"/>
      <c r="AL486" s="131"/>
      <c r="AM486" s="131"/>
      <c r="AN486" s="131"/>
      <c r="AO486" s="131"/>
    </row>
    <row r="487" spans="4:41" ht="12.75" customHeight="1">
      <c r="D487" s="263" t="s">
        <v>386</v>
      </c>
      <c r="E487" s="263"/>
      <c r="F487" s="263"/>
      <c r="G487" s="263"/>
      <c r="H487" s="263"/>
      <c r="I487" s="263"/>
      <c r="J487" s="263"/>
      <c r="K487" s="263"/>
      <c r="L487" s="263"/>
      <c r="M487" s="263"/>
      <c r="N487" s="263"/>
      <c r="O487" s="253"/>
      <c r="P487" s="253"/>
      <c r="Q487" s="253"/>
      <c r="R487" s="253"/>
      <c r="S487" s="253"/>
      <c r="T487" s="253"/>
      <c r="U487" s="253"/>
      <c r="V487" s="253"/>
      <c r="W487" s="253"/>
      <c r="X487" s="253"/>
      <c r="Y487" s="253"/>
      <c r="Z487" s="253"/>
      <c r="AA487" s="253"/>
      <c r="AB487" s="253"/>
      <c r="AC487" s="253"/>
      <c r="AD487" s="253"/>
      <c r="AE487" s="253"/>
      <c r="AF487" s="253"/>
      <c r="AG487" s="253"/>
      <c r="AH487" s="253"/>
      <c r="AI487" s="253"/>
      <c r="AJ487" s="253"/>
      <c r="AK487" s="253"/>
      <c r="AL487" s="253"/>
      <c r="AM487" s="253"/>
      <c r="AN487" s="253"/>
      <c r="AO487" s="253"/>
    </row>
    <row r="488" spans="4:41" ht="2.25" customHeight="1">
      <c r="D488" s="2"/>
      <c r="E488" s="2"/>
      <c r="F488" s="2"/>
      <c r="G488" s="2"/>
      <c r="H488" s="2"/>
      <c r="I488" s="2"/>
      <c r="J488" s="2"/>
      <c r="K488" s="2"/>
      <c r="L488" s="2"/>
      <c r="M488" s="2"/>
      <c r="N488" s="2"/>
      <c r="O488" s="131"/>
      <c r="P488" s="131"/>
      <c r="Q488" s="131"/>
      <c r="R488" s="131"/>
      <c r="S488" s="131"/>
      <c r="T488" s="131"/>
      <c r="U488" s="131"/>
      <c r="V488" s="131"/>
      <c r="W488" s="131"/>
      <c r="X488" s="131"/>
      <c r="Y488" s="131"/>
      <c r="Z488" s="131"/>
      <c r="AA488" s="131"/>
      <c r="AB488" s="131"/>
      <c r="AC488" s="131"/>
      <c r="AD488" s="131"/>
      <c r="AE488" s="131"/>
      <c r="AF488" s="131"/>
      <c r="AG488" s="131"/>
      <c r="AH488" s="131"/>
      <c r="AI488" s="131"/>
      <c r="AJ488" s="131"/>
      <c r="AK488" s="131"/>
      <c r="AL488" s="131"/>
      <c r="AM488" s="131"/>
      <c r="AN488" s="131"/>
      <c r="AO488" s="131"/>
    </row>
    <row r="489" spans="5:41" ht="12.75" customHeight="1">
      <c r="E489" s="263" t="s">
        <v>170</v>
      </c>
      <c r="F489" s="263"/>
      <c r="G489" s="263"/>
      <c r="H489" s="263"/>
      <c r="I489" s="263"/>
      <c r="J489" s="263"/>
      <c r="K489" s="263"/>
      <c r="L489" s="263"/>
      <c r="M489" s="263"/>
      <c r="N489" s="263"/>
      <c r="O489" s="253"/>
      <c r="P489" s="253"/>
      <c r="Q489" s="253"/>
      <c r="R489" s="253"/>
      <c r="S489" s="253"/>
      <c r="T489" s="253"/>
      <c r="U489" s="253"/>
      <c r="V489" s="253"/>
      <c r="W489" s="253"/>
      <c r="X489" s="253"/>
      <c r="Y489" s="131"/>
      <c r="Z489" s="262" t="s">
        <v>171</v>
      </c>
      <c r="AA489" s="262"/>
      <c r="AB489" s="262"/>
      <c r="AC489" s="262"/>
      <c r="AD489" s="262"/>
      <c r="AE489" s="262"/>
      <c r="AF489" s="262"/>
      <c r="AG489" s="262"/>
      <c r="AH489" s="253"/>
      <c r="AI489" s="253"/>
      <c r="AJ489" s="253"/>
      <c r="AK489" s="253"/>
      <c r="AL489" s="253"/>
      <c r="AM489" s="253"/>
      <c r="AN489" s="253"/>
      <c r="AO489" s="253"/>
    </row>
    <row r="490" spans="4:41" ht="2.25" customHeight="1">
      <c r="D490" s="2"/>
      <c r="E490" s="2"/>
      <c r="F490" s="2"/>
      <c r="G490" s="2"/>
      <c r="H490" s="2"/>
      <c r="I490" s="2"/>
      <c r="J490" s="2"/>
      <c r="K490" s="2"/>
      <c r="L490" s="2"/>
      <c r="M490" s="2"/>
      <c r="N490" s="2"/>
      <c r="O490" s="131"/>
      <c r="P490" s="131"/>
      <c r="Q490" s="131"/>
      <c r="R490" s="131"/>
      <c r="S490" s="131"/>
      <c r="T490" s="131"/>
      <c r="U490" s="131"/>
      <c r="V490" s="131"/>
      <c r="W490" s="131"/>
      <c r="X490" s="131"/>
      <c r="Y490" s="131"/>
      <c r="Z490" s="131"/>
      <c r="AA490" s="131"/>
      <c r="AB490" s="131"/>
      <c r="AC490" s="131"/>
      <c r="AD490" s="131"/>
      <c r="AE490" s="131"/>
      <c r="AF490" s="131"/>
      <c r="AG490" s="131"/>
      <c r="AH490" s="136"/>
      <c r="AI490" s="136"/>
      <c r="AJ490" s="136"/>
      <c r="AK490" s="136"/>
      <c r="AL490" s="131"/>
      <c r="AM490" s="131"/>
      <c r="AN490" s="131"/>
      <c r="AO490" s="131"/>
    </row>
    <row r="491" spans="5:41" ht="12.75" customHeight="1">
      <c r="E491" s="263" t="s">
        <v>172</v>
      </c>
      <c r="F491" s="263"/>
      <c r="G491" s="263"/>
      <c r="H491" s="263"/>
      <c r="I491" s="263"/>
      <c r="J491" s="263"/>
      <c r="K491" s="263"/>
      <c r="L491" s="263"/>
      <c r="M491" s="263"/>
      <c r="N491" s="263"/>
      <c r="O491" s="253"/>
      <c r="P491" s="253"/>
      <c r="Q491" s="253"/>
      <c r="R491" s="253"/>
      <c r="S491" s="253"/>
      <c r="T491" s="253"/>
      <c r="U491" s="253"/>
      <c r="V491" s="253"/>
      <c r="W491" s="253"/>
      <c r="X491" s="253"/>
      <c r="Y491" s="131"/>
      <c r="Z491" s="262" t="s">
        <v>178</v>
      </c>
      <c r="AA491" s="262"/>
      <c r="AB491" s="262"/>
      <c r="AC491" s="262"/>
      <c r="AD491" s="262"/>
      <c r="AE491" s="262"/>
      <c r="AF491" s="262"/>
      <c r="AG491" s="262"/>
      <c r="AH491" s="253"/>
      <c r="AI491" s="253"/>
      <c r="AJ491" s="253"/>
      <c r="AK491" s="253"/>
      <c r="AL491" s="253"/>
      <c r="AM491" s="253"/>
      <c r="AN491" s="253"/>
      <c r="AO491" s="253"/>
    </row>
    <row r="492" spans="4:41" ht="2.25" customHeight="1">
      <c r="D492" s="2"/>
      <c r="E492" s="2"/>
      <c r="F492" s="2"/>
      <c r="G492" s="2"/>
      <c r="H492" s="2"/>
      <c r="I492" s="2"/>
      <c r="J492" s="2"/>
      <c r="K492" s="2"/>
      <c r="L492" s="2"/>
      <c r="M492" s="2"/>
      <c r="N492" s="2"/>
      <c r="O492" s="131"/>
      <c r="P492" s="131"/>
      <c r="Q492" s="131"/>
      <c r="R492" s="131"/>
      <c r="S492" s="131"/>
      <c r="T492" s="131"/>
      <c r="U492" s="131"/>
      <c r="V492" s="131"/>
      <c r="W492" s="131"/>
      <c r="X492" s="131"/>
      <c r="Y492" s="131"/>
      <c r="Z492" s="131"/>
      <c r="AA492" s="131"/>
      <c r="AB492" s="131"/>
      <c r="AC492" s="131"/>
      <c r="AD492" s="131"/>
      <c r="AE492" s="131"/>
      <c r="AF492" s="131"/>
      <c r="AG492" s="131"/>
      <c r="AH492" s="136"/>
      <c r="AI492" s="136"/>
      <c r="AJ492" s="136"/>
      <c r="AK492" s="136"/>
      <c r="AL492" s="131"/>
      <c r="AM492" s="131"/>
      <c r="AN492" s="131"/>
      <c r="AO492" s="131"/>
    </row>
    <row r="493" spans="5:41" ht="12.75" customHeight="1">
      <c r="E493" s="263" t="s">
        <v>174</v>
      </c>
      <c r="F493" s="263"/>
      <c r="G493" s="263"/>
      <c r="H493" s="263"/>
      <c r="I493" s="263"/>
      <c r="J493" s="263"/>
      <c r="K493" s="263"/>
      <c r="L493" s="263"/>
      <c r="M493" s="263"/>
      <c r="N493" s="263"/>
      <c r="O493" s="253"/>
      <c r="P493" s="253"/>
      <c r="Q493" s="253"/>
      <c r="R493" s="253"/>
      <c r="S493" s="253"/>
      <c r="T493" s="253"/>
      <c r="U493" s="253"/>
      <c r="V493" s="253"/>
      <c r="W493" s="253"/>
      <c r="X493" s="253"/>
      <c r="Y493" s="131"/>
      <c r="Z493" s="262" t="s">
        <v>179</v>
      </c>
      <c r="AA493" s="262"/>
      <c r="AB493" s="262"/>
      <c r="AC493" s="262"/>
      <c r="AD493" s="262"/>
      <c r="AE493" s="262"/>
      <c r="AF493" s="262"/>
      <c r="AG493" s="262"/>
      <c r="AH493" s="253"/>
      <c r="AI493" s="253"/>
      <c r="AJ493" s="253"/>
      <c r="AK493" s="253"/>
      <c r="AL493" s="253"/>
      <c r="AM493" s="253"/>
      <c r="AN493" s="253"/>
      <c r="AO493" s="253"/>
    </row>
    <row r="494" spans="4:41" ht="2.25" customHeight="1">
      <c r="D494" s="2"/>
      <c r="E494" s="2"/>
      <c r="F494" s="2"/>
      <c r="G494" s="2"/>
      <c r="H494" s="2"/>
      <c r="I494" s="2"/>
      <c r="J494" s="2"/>
      <c r="K494" s="2"/>
      <c r="L494" s="2"/>
      <c r="M494" s="2"/>
      <c r="N494" s="2"/>
      <c r="O494" s="131"/>
      <c r="P494" s="131"/>
      <c r="Q494" s="131"/>
      <c r="R494" s="131"/>
      <c r="S494" s="131"/>
      <c r="T494" s="131"/>
      <c r="U494" s="131"/>
      <c r="V494" s="131"/>
      <c r="W494" s="131"/>
      <c r="X494" s="131"/>
      <c r="Y494" s="131"/>
      <c r="Z494" s="131"/>
      <c r="AA494" s="131"/>
      <c r="AB494" s="131"/>
      <c r="AC494" s="131"/>
      <c r="AD494" s="131"/>
      <c r="AE494" s="131"/>
      <c r="AF494" s="131"/>
      <c r="AG494" s="131"/>
      <c r="AH494" s="136"/>
      <c r="AI494" s="136"/>
      <c r="AJ494" s="136"/>
      <c r="AK494" s="136"/>
      <c r="AL494" s="131"/>
      <c r="AM494" s="131"/>
      <c r="AN494" s="131"/>
      <c r="AO494" s="131"/>
    </row>
    <row r="495" spans="5:41" ht="12.75" customHeight="1">
      <c r="E495" s="263" t="s">
        <v>176</v>
      </c>
      <c r="F495" s="263"/>
      <c r="G495" s="263"/>
      <c r="H495" s="263"/>
      <c r="I495" s="263"/>
      <c r="J495" s="263"/>
      <c r="K495" s="263"/>
      <c r="L495" s="263"/>
      <c r="M495" s="263"/>
      <c r="N495" s="263"/>
      <c r="O495" s="253"/>
      <c r="P495" s="253"/>
      <c r="Q495" s="253"/>
      <c r="R495" s="253"/>
      <c r="S495" s="253"/>
      <c r="T495" s="253"/>
      <c r="U495" s="253"/>
      <c r="V495" s="253"/>
      <c r="W495" s="253"/>
      <c r="X495" s="253"/>
      <c r="Y495" s="131"/>
      <c r="Z495" s="262" t="s">
        <v>180</v>
      </c>
      <c r="AA495" s="262"/>
      <c r="AB495" s="262"/>
      <c r="AC495" s="262"/>
      <c r="AD495" s="262"/>
      <c r="AE495" s="262"/>
      <c r="AF495" s="262"/>
      <c r="AG495" s="262"/>
      <c r="AH495" s="253" t="s">
        <v>382</v>
      </c>
      <c r="AI495" s="253"/>
      <c r="AJ495" s="253"/>
      <c r="AK495" s="253"/>
      <c r="AL495" s="253"/>
      <c r="AM495" s="253"/>
      <c r="AN495" s="253"/>
      <c r="AO495" s="253"/>
    </row>
    <row r="496" spans="4:41" ht="2.25" customHeight="1">
      <c r="D496" s="2"/>
      <c r="E496" s="2"/>
      <c r="F496" s="2"/>
      <c r="G496" s="2"/>
      <c r="H496" s="2"/>
      <c r="I496" s="2"/>
      <c r="J496" s="2"/>
      <c r="K496" s="2"/>
      <c r="L496" s="2"/>
      <c r="M496" s="2"/>
      <c r="N496" s="2"/>
      <c r="O496" s="131"/>
      <c r="P496" s="131"/>
      <c r="Q496" s="131"/>
      <c r="R496" s="131"/>
      <c r="S496" s="131"/>
      <c r="T496" s="131"/>
      <c r="U496" s="131"/>
      <c r="V496" s="131"/>
      <c r="W496" s="131"/>
      <c r="X496" s="131"/>
      <c r="Y496" s="131"/>
      <c r="Z496" s="131"/>
      <c r="AA496" s="131"/>
      <c r="AB496" s="131"/>
      <c r="AC496" s="131"/>
      <c r="AD496" s="131"/>
      <c r="AE496" s="131"/>
      <c r="AF496" s="131"/>
      <c r="AG496" s="131"/>
      <c r="AH496" s="136"/>
      <c r="AI496" s="136"/>
      <c r="AJ496" s="136"/>
      <c r="AK496" s="136"/>
      <c r="AL496" s="131"/>
      <c r="AM496" s="131"/>
      <c r="AN496" s="131"/>
      <c r="AO496" s="131"/>
    </row>
    <row r="497" spans="5:41" ht="12.75" customHeight="1">
      <c r="E497" s="263" t="s">
        <v>177</v>
      </c>
      <c r="F497" s="263"/>
      <c r="G497" s="263"/>
      <c r="H497" s="263"/>
      <c r="I497" s="263"/>
      <c r="J497" s="263"/>
      <c r="K497" s="263"/>
      <c r="L497" s="263"/>
      <c r="M497" s="263"/>
      <c r="N497" s="263"/>
      <c r="O497" s="253"/>
      <c r="P497" s="253"/>
      <c r="Q497" s="253"/>
      <c r="R497" s="253"/>
      <c r="S497" s="253"/>
      <c r="T497" s="253"/>
      <c r="U497" s="253"/>
      <c r="V497" s="253"/>
      <c r="W497" s="253"/>
      <c r="X497" s="253"/>
      <c r="Y497" s="131"/>
      <c r="Z497" s="262" t="s">
        <v>181</v>
      </c>
      <c r="AA497" s="262"/>
      <c r="AB497" s="262"/>
      <c r="AC497" s="262"/>
      <c r="AD497" s="262"/>
      <c r="AE497" s="262"/>
      <c r="AF497" s="262"/>
      <c r="AG497" s="262"/>
      <c r="AH497" s="253" t="s">
        <v>383</v>
      </c>
      <c r="AI497" s="253"/>
      <c r="AJ497" s="253"/>
      <c r="AK497" s="253"/>
      <c r="AL497" s="253"/>
      <c r="AM497" s="253"/>
      <c r="AN497" s="253"/>
      <c r="AO497" s="253"/>
    </row>
    <row r="498" spans="4:41" ht="2.25" customHeight="1">
      <c r="D498" s="2"/>
      <c r="E498" s="2"/>
      <c r="F498" s="2"/>
      <c r="G498" s="2"/>
      <c r="H498" s="2"/>
      <c r="I498" s="2"/>
      <c r="J498" s="2"/>
      <c r="K498" s="2"/>
      <c r="L498" s="2"/>
      <c r="M498" s="2"/>
      <c r="N498" s="2"/>
      <c r="O498" s="131"/>
      <c r="P498" s="131"/>
      <c r="Q498" s="131"/>
      <c r="R498" s="131"/>
      <c r="S498" s="131"/>
      <c r="T498" s="131"/>
      <c r="U498" s="131"/>
      <c r="V498" s="131"/>
      <c r="W498" s="131"/>
      <c r="X498" s="131"/>
      <c r="Y498" s="131"/>
      <c r="Z498" s="131"/>
      <c r="AA498" s="131"/>
      <c r="AB498" s="131"/>
      <c r="AC498" s="131"/>
      <c r="AD498" s="131"/>
      <c r="AE498" s="131"/>
      <c r="AF498" s="131"/>
      <c r="AG498" s="131"/>
      <c r="AH498" s="136"/>
      <c r="AI498" s="136"/>
      <c r="AJ498" s="136"/>
      <c r="AK498" s="136"/>
      <c r="AL498" s="131"/>
      <c r="AM498" s="131"/>
      <c r="AN498" s="131"/>
      <c r="AO498" s="131"/>
    </row>
    <row r="499" spans="5:41" ht="12.75" customHeight="1">
      <c r="E499" s="263" t="s">
        <v>182</v>
      </c>
      <c r="F499" s="263"/>
      <c r="G499" s="263"/>
      <c r="H499" s="263"/>
      <c r="I499" s="263"/>
      <c r="J499" s="263"/>
      <c r="K499" s="263"/>
      <c r="L499" s="263"/>
      <c r="M499" s="263"/>
      <c r="N499" s="263"/>
      <c r="O499" s="253"/>
      <c r="P499" s="253"/>
      <c r="Q499" s="253"/>
      <c r="R499" s="253"/>
      <c r="S499" s="253"/>
      <c r="T499" s="253"/>
      <c r="U499" s="253"/>
      <c r="V499" s="253"/>
      <c r="W499" s="253"/>
      <c r="X499" s="253"/>
      <c r="Y499" s="253"/>
      <c r="Z499" s="253"/>
      <c r="AA499" s="253"/>
      <c r="AB499" s="253"/>
      <c r="AC499" s="253"/>
      <c r="AD499" s="253"/>
      <c r="AE499" s="253"/>
      <c r="AF499" s="253"/>
      <c r="AG499" s="253"/>
      <c r="AH499" s="253"/>
      <c r="AI499" s="253"/>
      <c r="AJ499" s="253"/>
      <c r="AK499" s="253"/>
      <c r="AL499" s="253"/>
      <c r="AM499" s="253"/>
      <c r="AN499" s="253"/>
      <c r="AO499" s="253"/>
    </row>
    <row r="500" spans="15:41" ht="12.75" customHeight="1">
      <c r="O500" s="131"/>
      <c r="P500" s="131"/>
      <c r="Q500" s="131"/>
      <c r="R500" s="131"/>
      <c r="S500" s="131"/>
      <c r="T500" s="131"/>
      <c r="U500" s="131"/>
      <c r="V500" s="131"/>
      <c r="W500" s="131"/>
      <c r="X500" s="131"/>
      <c r="Y500" s="131"/>
      <c r="Z500" s="131"/>
      <c r="AA500" s="131"/>
      <c r="AB500" s="131"/>
      <c r="AC500" s="131"/>
      <c r="AD500" s="131"/>
      <c r="AE500" s="131"/>
      <c r="AF500" s="131"/>
      <c r="AG500" s="131"/>
      <c r="AH500" s="131"/>
      <c r="AI500" s="131"/>
      <c r="AJ500" s="131"/>
      <c r="AK500" s="131"/>
      <c r="AL500" s="131"/>
      <c r="AM500" s="131"/>
      <c r="AN500" s="131"/>
      <c r="AO500" s="131"/>
    </row>
    <row r="501" spans="4:41" ht="12.75" customHeight="1">
      <c r="D501" s="263" t="s">
        <v>387</v>
      </c>
      <c r="E501" s="263"/>
      <c r="F501" s="263"/>
      <c r="G501" s="263"/>
      <c r="H501" s="263"/>
      <c r="I501" s="263"/>
      <c r="J501" s="263"/>
      <c r="K501" s="263"/>
      <c r="L501" s="263"/>
      <c r="M501" s="263"/>
      <c r="N501" s="263"/>
      <c r="O501" s="253"/>
      <c r="P501" s="253"/>
      <c r="Q501" s="253"/>
      <c r="R501" s="253"/>
      <c r="S501" s="253"/>
      <c r="T501" s="253"/>
      <c r="U501" s="253"/>
      <c r="V501" s="253"/>
      <c r="W501" s="253"/>
      <c r="X501" s="253"/>
      <c r="Y501" s="253"/>
      <c r="Z501" s="253"/>
      <c r="AA501" s="253"/>
      <c r="AB501" s="253"/>
      <c r="AC501" s="253"/>
      <c r="AD501" s="253"/>
      <c r="AE501" s="253"/>
      <c r="AF501" s="253"/>
      <c r="AG501" s="253"/>
      <c r="AH501" s="253"/>
      <c r="AI501" s="253"/>
      <c r="AJ501" s="253"/>
      <c r="AK501" s="253"/>
      <c r="AL501" s="253"/>
      <c r="AM501" s="253"/>
      <c r="AN501" s="253"/>
      <c r="AO501" s="253"/>
    </row>
    <row r="502" spans="4:41" ht="2.25" customHeight="1">
      <c r="D502" s="2"/>
      <c r="E502" s="2"/>
      <c r="F502" s="2"/>
      <c r="G502" s="2"/>
      <c r="H502" s="2"/>
      <c r="I502" s="2"/>
      <c r="J502" s="2"/>
      <c r="K502" s="2"/>
      <c r="L502" s="2"/>
      <c r="M502" s="2"/>
      <c r="N502" s="2"/>
      <c r="O502" s="131"/>
      <c r="P502" s="131"/>
      <c r="Q502" s="131"/>
      <c r="R502" s="131"/>
      <c r="S502" s="131"/>
      <c r="T502" s="131"/>
      <c r="U502" s="131"/>
      <c r="V502" s="131"/>
      <c r="W502" s="131"/>
      <c r="X502" s="131"/>
      <c r="Y502" s="131"/>
      <c r="Z502" s="131"/>
      <c r="AA502" s="131"/>
      <c r="AB502" s="131"/>
      <c r="AC502" s="131"/>
      <c r="AD502" s="131"/>
      <c r="AE502" s="131"/>
      <c r="AF502" s="131"/>
      <c r="AG502" s="131"/>
      <c r="AH502" s="131"/>
      <c r="AI502" s="131"/>
      <c r="AJ502" s="131"/>
      <c r="AK502" s="131"/>
      <c r="AL502" s="131"/>
      <c r="AM502" s="131"/>
      <c r="AN502" s="131"/>
      <c r="AO502" s="131"/>
    </row>
    <row r="503" spans="5:41" ht="12.75" customHeight="1">
      <c r="E503" s="263" t="s">
        <v>170</v>
      </c>
      <c r="F503" s="263"/>
      <c r="G503" s="263"/>
      <c r="H503" s="263"/>
      <c r="I503" s="263"/>
      <c r="J503" s="263"/>
      <c r="K503" s="263"/>
      <c r="L503" s="263"/>
      <c r="M503" s="263"/>
      <c r="N503" s="263"/>
      <c r="O503" s="253"/>
      <c r="P503" s="253"/>
      <c r="Q503" s="253"/>
      <c r="R503" s="253"/>
      <c r="S503" s="253"/>
      <c r="T503" s="253"/>
      <c r="U503" s="253"/>
      <c r="V503" s="253"/>
      <c r="W503" s="253"/>
      <c r="X503" s="253"/>
      <c r="Y503" s="131"/>
      <c r="Z503" s="262" t="s">
        <v>171</v>
      </c>
      <c r="AA503" s="262"/>
      <c r="AB503" s="262"/>
      <c r="AC503" s="262"/>
      <c r="AD503" s="262"/>
      <c r="AE503" s="262"/>
      <c r="AF503" s="262"/>
      <c r="AG503" s="262"/>
      <c r="AH503" s="253"/>
      <c r="AI503" s="253"/>
      <c r="AJ503" s="253"/>
      <c r="AK503" s="253"/>
      <c r="AL503" s="253"/>
      <c r="AM503" s="253"/>
      <c r="AN503" s="253"/>
      <c r="AO503" s="253"/>
    </row>
    <row r="504" spans="4:41" ht="2.25" customHeight="1">
      <c r="D504" s="2"/>
      <c r="E504" s="2"/>
      <c r="F504" s="2"/>
      <c r="G504" s="2"/>
      <c r="H504" s="2"/>
      <c r="I504" s="2"/>
      <c r="J504" s="2"/>
      <c r="K504" s="2"/>
      <c r="L504" s="2"/>
      <c r="M504" s="2"/>
      <c r="N504" s="2"/>
      <c r="O504" s="131"/>
      <c r="P504" s="131"/>
      <c r="Q504" s="131"/>
      <c r="R504" s="131"/>
      <c r="S504" s="131"/>
      <c r="T504" s="131"/>
      <c r="U504" s="131"/>
      <c r="V504" s="131"/>
      <c r="W504" s="131"/>
      <c r="X504" s="131"/>
      <c r="Y504" s="131"/>
      <c r="Z504" s="131"/>
      <c r="AA504" s="131"/>
      <c r="AB504" s="131"/>
      <c r="AC504" s="131"/>
      <c r="AD504" s="131"/>
      <c r="AE504" s="131"/>
      <c r="AF504" s="131"/>
      <c r="AG504" s="131"/>
      <c r="AH504" s="136"/>
      <c r="AI504" s="136"/>
      <c r="AJ504" s="136"/>
      <c r="AK504" s="136"/>
      <c r="AL504" s="131"/>
      <c r="AM504" s="131"/>
      <c r="AN504" s="131"/>
      <c r="AO504" s="131"/>
    </row>
    <row r="505" spans="5:41" ht="12.75" customHeight="1">
      <c r="E505" s="263" t="s">
        <v>172</v>
      </c>
      <c r="F505" s="263"/>
      <c r="G505" s="263"/>
      <c r="H505" s="263"/>
      <c r="I505" s="263"/>
      <c r="J505" s="263"/>
      <c r="K505" s="263"/>
      <c r="L505" s="263"/>
      <c r="M505" s="263"/>
      <c r="N505" s="263"/>
      <c r="O505" s="253"/>
      <c r="P505" s="253"/>
      <c r="Q505" s="253"/>
      <c r="R505" s="253"/>
      <c r="S505" s="253"/>
      <c r="T505" s="253"/>
      <c r="U505" s="253"/>
      <c r="V505" s="253"/>
      <c r="W505" s="253"/>
      <c r="X505" s="253"/>
      <c r="Y505" s="131"/>
      <c r="Z505" s="262" t="s">
        <v>178</v>
      </c>
      <c r="AA505" s="262"/>
      <c r="AB505" s="262"/>
      <c r="AC505" s="262"/>
      <c r="AD505" s="262"/>
      <c r="AE505" s="262"/>
      <c r="AF505" s="262"/>
      <c r="AG505" s="262"/>
      <c r="AH505" s="253"/>
      <c r="AI505" s="253"/>
      <c r="AJ505" s="253"/>
      <c r="AK505" s="253"/>
      <c r="AL505" s="253"/>
      <c r="AM505" s="253"/>
      <c r="AN505" s="253"/>
      <c r="AO505" s="253"/>
    </row>
    <row r="506" spans="4:41" ht="2.25" customHeight="1">
      <c r="D506" s="2"/>
      <c r="E506" s="2"/>
      <c r="F506" s="2"/>
      <c r="G506" s="2"/>
      <c r="H506" s="2"/>
      <c r="I506" s="2"/>
      <c r="J506" s="2"/>
      <c r="K506" s="2"/>
      <c r="L506" s="2"/>
      <c r="M506" s="2"/>
      <c r="N506" s="2"/>
      <c r="O506" s="131"/>
      <c r="P506" s="131"/>
      <c r="Q506" s="131"/>
      <c r="R506" s="131"/>
      <c r="S506" s="131"/>
      <c r="T506" s="131"/>
      <c r="U506" s="131"/>
      <c r="V506" s="131"/>
      <c r="W506" s="131"/>
      <c r="X506" s="131"/>
      <c r="Y506" s="131"/>
      <c r="Z506" s="131"/>
      <c r="AA506" s="131"/>
      <c r="AB506" s="131"/>
      <c r="AC506" s="131"/>
      <c r="AD506" s="131"/>
      <c r="AE506" s="131"/>
      <c r="AF506" s="131"/>
      <c r="AG506" s="131"/>
      <c r="AH506" s="136"/>
      <c r="AI506" s="136"/>
      <c r="AJ506" s="136"/>
      <c r="AK506" s="136"/>
      <c r="AL506" s="131"/>
      <c r="AM506" s="131"/>
      <c r="AN506" s="131"/>
      <c r="AO506" s="131"/>
    </row>
    <row r="507" spans="5:41" ht="12.75" customHeight="1">
      <c r="E507" s="263" t="s">
        <v>174</v>
      </c>
      <c r="F507" s="263"/>
      <c r="G507" s="263"/>
      <c r="H507" s="263"/>
      <c r="I507" s="263"/>
      <c r="J507" s="263"/>
      <c r="K507" s="263"/>
      <c r="L507" s="263"/>
      <c r="M507" s="263"/>
      <c r="N507" s="263"/>
      <c r="O507" s="253"/>
      <c r="P507" s="253"/>
      <c r="Q507" s="253"/>
      <c r="R507" s="253"/>
      <c r="S507" s="253"/>
      <c r="T507" s="253"/>
      <c r="U507" s="253"/>
      <c r="V507" s="253"/>
      <c r="W507" s="253"/>
      <c r="X507" s="253"/>
      <c r="Y507" s="131"/>
      <c r="Z507" s="262" t="s">
        <v>179</v>
      </c>
      <c r="AA507" s="262"/>
      <c r="AB507" s="262"/>
      <c r="AC507" s="262"/>
      <c r="AD507" s="262"/>
      <c r="AE507" s="262"/>
      <c r="AF507" s="262"/>
      <c r="AG507" s="262"/>
      <c r="AH507" s="253"/>
      <c r="AI507" s="253"/>
      <c r="AJ507" s="253"/>
      <c r="AK507" s="253"/>
      <c r="AL507" s="253"/>
      <c r="AM507" s="253"/>
      <c r="AN507" s="253"/>
      <c r="AO507" s="253"/>
    </row>
    <row r="508" spans="4:41" ht="2.25" customHeight="1">
      <c r="D508" s="2"/>
      <c r="E508" s="2"/>
      <c r="F508" s="2"/>
      <c r="G508" s="2"/>
      <c r="H508" s="2"/>
      <c r="I508" s="2"/>
      <c r="J508" s="2"/>
      <c r="K508" s="2"/>
      <c r="L508" s="2"/>
      <c r="M508" s="2"/>
      <c r="N508" s="2"/>
      <c r="O508" s="131"/>
      <c r="P508" s="131"/>
      <c r="Q508" s="131"/>
      <c r="R508" s="131"/>
      <c r="S508" s="131"/>
      <c r="T508" s="131"/>
      <c r="U508" s="131"/>
      <c r="V508" s="131"/>
      <c r="W508" s="131"/>
      <c r="X508" s="131"/>
      <c r="Y508" s="131"/>
      <c r="Z508" s="131"/>
      <c r="AA508" s="131"/>
      <c r="AB508" s="131"/>
      <c r="AC508" s="131"/>
      <c r="AD508" s="131"/>
      <c r="AE508" s="131"/>
      <c r="AF508" s="131"/>
      <c r="AG508" s="131"/>
      <c r="AH508" s="136"/>
      <c r="AI508" s="136"/>
      <c r="AJ508" s="136"/>
      <c r="AK508" s="136"/>
      <c r="AL508" s="131"/>
      <c r="AM508" s="131"/>
      <c r="AN508" s="131"/>
      <c r="AO508" s="131"/>
    </row>
    <row r="509" spans="5:41" ht="12.75" customHeight="1">
      <c r="E509" s="263" t="s">
        <v>176</v>
      </c>
      <c r="F509" s="263"/>
      <c r="G509" s="263"/>
      <c r="H509" s="263"/>
      <c r="I509" s="263"/>
      <c r="J509" s="263"/>
      <c r="K509" s="263"/>
      <c r="L509" s="263"/>
      <c r="M509" s="263"/>
      <c r="N509" s="263"/>
      <c r="O509" s="253"/>
      <c r="P509" s="253"/>
      <c r="Q509" s="253"/>
      <c r="R509" s="253"/>
      <c r="S509" s="253"/>
      <c r="T509" s="253"/>
      <c r="U509" s="253"/>
      <c r="V509" s="253"/>
      <c r="W509" s="253"/>
      <c r="X509" s="253"/>
      <c r="Y509" s="131"/>
      <c r="Z509" s="262" t="s">
        <v>180</v>
      </c>
      <c r="AA509" s="262"/>
      <c r="AB509" s="262"/>
      <c r="AC509" s="262"/>
      <c r="AD509" s="262"/>
      <c r="AE509" s="262"/>
      <c r="AF509" s="262"/>
      <c r="AG509" s="262"/>
      <c r="AH509" s="253" t="s">
        <v>382</v>
      </c>
      <c r="AI509" s="253"/>
      <c r="AJ509" s="253"/>
      <c r="AK509" s="253"/>
      <c r="AL509" s="253"/>
      <c r="AM509" s="253"/>
      <c r="AN509" s="253"/>
      <c r="AO509" s="253"/>
    </row>
    <row r="510" spans="4:41" ht="2.25" customHeight="1">
      <c r="D510" s="2"/>
      <c r="E510" s="2"/>
      <c r="F510" s="2"/>
      <c r="G510" s="2"/>
      <c r="H510" s="2"/>
      <c r="I510" s="2"/>
      <c r="J510" s="2"/>
      <c r="K510" s="2"/>
      <c r="L510" s="2"/>
      <c r="M510" s="2"/>
      <c r="N510" s="2"/>
      <c r="O510" s="131"/>
      <c r="P510" s="131"/>
      <c r="Q510" s="131"/>
      <c r="R510" s="131"/>
      <c r="S510" s="131"/>
      <c r="T510" s="131"/>
      <c r="U510" s="131"/>
      <c r="V510" s="131"/>
      <c r="W510" s="131"/>
      <c r="X510" s="131"/>
      <c r="Y510" s="131"/>
      <c r="Z510" s="131"/>
      <c r="AA510" s="131"/>
      <c r="AB510" s="131"/>
      <c r="AC510" s="131"/>
      <c r="AD510" s="131"/>
      <c r="AE510" s="131"/>
      <c r="AF510" s="131"/>
      <c r="AG510" s="131"/>
      <c r="AH510" s="136"/>
      <c r="AI510" s="136"/>
      <c r="AJ510" s="136"/>
      <c r="AK510" s="136"/>
      <c r="AL510" s="131"/>
      <c r="AM510" s="131"/>
      <c r="AN510" s="131"/>
      <c r="AO510" s="131"/>
    </row>
    <row r="511" spans="5:41" ht="12.75" customHeight="1">
      <c r="E511" s="263" t="s">
        <v>177</v>
      </c>
      <c r="F511" s="263"/>
      <c r="G511" s="263"/>
      <c r="H511" s="263"/>
      <c r="I511" s="263"/>
      <c r="J511" s="263"/>
      <c r="K511" s="263"/>
      <c r="L511" s="263"/>
      <c r="M511" s="263"/>
      <c r="N511" s="263"/>
      <c r="O511" s="253"/>
      <c r="P511" s="253"/>
      <c r="Q511" s="253"/>
      <c r="R511" s="253"/>
      <c r="S511" s="253"/>
      <c r="T511" s="253"/>
      <c r="U511" s="253"/>
      <c r="V511" s="253"/>
      <c r="W511" s="253"/>
      <c r="X511" s="253"/>
      <c r="Y511" s="131"/>
      <c r="Z511" s="262" t="s">
        <v>181</v>
      </c>
      <c r="AA511" s="262"/>
      <c r="AB511" s="262"/>
      <c r="AC511" s="262"/>
      <c r="AD511" s="262"/>
      <c r="AE511" s="262"/>
      <c r="AF511" s="262"/>
      <c r="AG511" s="262"/>
      <c r="AH511" s="253" t="s">
        <v>383</v>
      </c>
      <c r="AI511" s="253"/>
      <c r="AJ511" s="253"/>
      <c r="AK511" s="253"/>
      <c r="AL511" s="253"/>
      <c r="AM511" s="253"/>
      <c r="AN511" s="253"/>
      <c r="AO511" s="253"/>
    </row>
    <row r="512" spans="4:41" ht="2.25" customHeight="1">
      <c r="D512" s="2"/>
      <c r="E512" s="2"/>
      <c r="F512" s="2"/>
      <c r="G512" s="2"/>
      <c r="H512" s="2"/>
      <c r="I512" s="2"/>
      <c r="J512" s="2"/>
      <c r="K512" s="2"/>
      <c r="L512" s="2"/>
      <c r="M512" s="2"/>
      <c r="N512" s="2"/>
      <c r="O512" s="131"/>
      <c r="P512" s="131"/>
      <c r="Q512" s="131"/>
      <c r="R512" s="131"/>
      <c r="S512" s="131"/>
      <c r="T512" s="131"/>
      <c r="U512" s="131"/>
      <c r="V512" s="131"/>
      <c r="W512" s="131"/>
      <c r="X512" s="131"/>
      <c r="Y512" s="131"/>
      <c r="Z512" s="131"/>
      <c r="AA512" s="131"/>
      <c r="AB512" s="131"/>
      <c r="AC512" s="131"/>
      <c r="AD512" s="131"/>
      <c r="AE512" s="131"/>
      <c r="AF512" s="131"/>
      <c r="AG512" s="131"/>
      <c r="AH512" s="136"/>
      <c r="AI512" s="136"/>
      <c r="AJ512" s="136"/>
      <c r="AK512" s="136"/>
      <c r="AL512" s="131"/>
      <c r="AM512" s="131"/>
      <c r="AN512" s="131"/>
      <c r="AO512" s="131"/>
    </row>
    <row r="513" spans="5:41" ht="12.75">
      <c r="E513" s="263" t="s">
        <v>182</v>
      </c>
      <c r="F513" s="263"/>
      <c r="G513" s="263"/>
      <c r="H513" s="263"/>
      <c r="I513" s="263"/>
      <c r="J513" s="263"/>
      <c r="K513" s="263"/>
      <c r="L513" s="263"/>
      <c r="M513" s="263"/>
      <c r="N513" s="263"/>
      <c r="O513" s="253"/>
      <c r="P513" s="253"/>
      <c r="Q513" s="253"/>
      <c r="R513" s="253"/>
      <c r="S513" s="253"/>
      <c r="T513" s="253"/>
      <c r="U513" s="253"/>
      <c r="V513" s="253"/>
      <c r="W513" s="253"/>
      <c r="X513" s="253"/>
      <c r="Y513" s="253"/>
      <c r="Z513" s="253"/>
      <c r="AA513" s="253"/>
      <c r="AB513" s="253"/>
      <c r="AC513" s="253"/>
      <c r="AD513" s="253"/>
      <c r="AE513" s="253"/>
      <c r="AF513" s="253"/>
      <c r="AG513" s="253"/>
      <c r="AH513" s="253"/>
      <c r="AI513" s="253"/>
      <c r="AJ513" s="253"/>
      <c r="AK513" s="253"/>
      <c r="AL513" s="253"/>
      <c r="AM513" s="253"/>
      <c r="AN513" s="253"/>
      <c r="AO513" s="253"/>
    </row>
    <row r="514" spans="5:14" s="67" customFormat="1" ht="12.75">
      <c r="E514" s="66"/>
      <c r="F514" s="66"/>
      <c r="G514" s="66"/>
      <c r="H514" s="66"/>
      <c r="I514" s="66"/>
      <c r="J514" s="66"/>
      <c r="K514" s="66"/>
      <c r="L514" s="66"/>
      <c r="M514" s="66"/>
      <c r="N514" s="66"/>
    </row>
    <row r="515" spans="2:41" ht="12.75" customHeight="1">
      <c r="B515" s="261" t="s">
        <v>400</v>
      </c>
      <c r="C515" s="261"/>
      <c r="D515" s="261"/>
      <c r="E515" s="261"/>
      <c r="F515" s="261"/>
      <c r="G515" s="261"/>
      <c r="H515" s="261"/>
      <c r="I515" s="261"/>
      <c r="J515" s="261"/>
      <c r="K515" s="261"/>
      <c r="L515" s="261"/>
      <c r="M515" s="261"/>
      <c r="N515" s="261"/>
      <c r="O515" s="261"/>
      <c r="P515" s="261"/>
      <c r="Q515" s="261"/>
      <c r="R515" s="261"/>
      <c r="S515" s="261"/>
      <c r="T515" s="261"/>
      <c r="U515" s="261"/>
      <c r="V515" s="261"/>
      <c r="W515" s="261"/>
      <c r="X515" s="261"/>
      <c r="Y515" s="261"/>
      <c r="Z515" s="261"/>
      <c r="AA515" s="261"/>
      <c r="AB515" s="261"/>
      <c r="AC515" s="261"/>
      <c r="AD515" s="261"/>
      <c r="AE515" s="261"/>
      <c r="AF515" s="261"/>
      <c r="AG515" s="261"/>
      <c r="AH515" s="261"/>
      <c r="AI515" s="261"/>
      <c r="AJ515" s="261"/>
      <c r="AK515" s="261"/>
      <c r="AL515" s="261"/>
      <c r="AM515" s="261"/>
      <c r="AN515" s="261"/>
      <c r="AO515" s="261"/>
    </row>
    <row r="516" spans="1:41" ht="12.75" customHeight="1">
      <c r="A516" s="10"/>
      <c r="B516" s="261"/>
      <c r="C516" s="261"/>
      <c r="D516" s="261"/>
      <c r="E516" s="261"/>
      <c r="F516" s="261"/>
      <c r="G516" s="261"/>
      <c r="H516" s="261"/>
      <c r="I516" s="261"/>
      <c r="J516" s="261"/>
      <c r="K516" s="261"/>
      <c r="L516" s="261"/>
      <c r="M516" s="261"/>
      <c r="N516" s="261"/>
      <c r="O516" s="261"/>
      <c r="P516" s="261"/>
      <c r="Q516" s="261"/>
      <c r="R516" s="261"/>
      <c r="S516" s="261"/>
      <c r="T516" s="261"/>
      <c r="U516" s="261"/>
      <c r="V516" s="261"/>
      <c r="W516" s="261"/>
      <c r="X516" s="261"/>
      <c r="Y516" s="261"/>
      <c r="Z516" s="261"/>
      <c r="AA516" s="261"/>
      <c r="AB516" s="261"/>
      <c r="AC516" s="261"/>
      <c r="AD516" s="261"/>
      <c r="AE516" s="261"/>
      <c r="AF516" s="261"/>
      <c r="AG516" s="261"/>
      <c r="AH516" s="261"/>
      <c r="AI516" s="261"/>
      <c r="AJ516" s="261"/>
      <c r="AK516" s="261"/>
      <c r="AL516" s="261"/>
      <c r="AM516" s="261"/>
      <c r="AN516" s="261"/>
      <c r="AO516" s="261"/>
    </row>
    <row r="517" spans="1:41" ht="12.75" customHeight="1">
      <c r="A517" s="15"/>
      <c r="B517" s="15"/>
      <c r="C517" s="15"/>
      <c r="D517" s="264" t="s">
        <v>401</v>
      </c>
      <c r="E517" s="264"/>
      <c r="F517" s="264"/>
      <c r="G517" s="264"/>
      <c r="H517" s="264"/>
      <c r="I517" s="264"/>
      <c r="J517" s="264"/>
      <c r="K517" s="264"/>
      <c r="L517" s="264"/>
      <c r="M517" s="264"/>
      <c r="N517" s="264"/>
      <c r="O517" s="265"/>
      <c r="P517" s="265"/>
      <c r="Q517" s="265"/>
      <c r="R517" s="265"/>
      <c r="S517" s="265"/>
      <c r="T517" s="265"/>
      <c r="U517" s="265"/>
      <c r="V517" s="265"/>
      <c r="W517" s="265"/>
      <c r="X517" s="265"/>
      <c r="Y517" s="265"/>
      <c r="Z517" s="265"/>
      <c r="AA517" s="265"/>
      <c r="AB517" s="265"/>
      <c r="AC517" s="265"/>
      <c r="AD517" s="265"/>
      <c r="AE517" s="265"/>
      <c r="AF517" s="265"/>
      <c r="AG517" s="265"/>
      <c r="AH517" s="265"/>
      <c r="AI517" s="265"/>
      <c r="AJ517" s="265"/>
      <c r="AK517" s="265"/>
      <c r="AL517" s="265"/>
      <c r="AM517" s="265"/>
      <c r="AN517" s="265"/>
      <c r="AO517" s="265"/>
    </row>
    <row r="518" spans="1:41" ht="12.75" customHeight="1">
      <c r="A518" s="15"/>
      <c r="B518" s="15"/>
      <c r="C518" s="15"/>
      <c r="D518" s="29"/>
      <c r="E518" s="29"/>
      <c r="F518" s="29"/>
      <c r="G518" s="29"/>
      <c r="H518" s="29"/>
      <c r="I518" s="29"/>
      <c r="J518" s="29"/>
      <c r="K518" s="29"/>
      <c r="L518" s="29"/>
      <c r="M518" s="29"/>
      <c r="N518" s="29"/>
      <c r="O518" s="265"/>
      <c r="P518" s="265"/>
      <c r="Q518" s="265"/>
      <c r="R518" s="265"/>
      <c r="S518" s="265"/>
      <c r="T518" s="265"/>
      <c r="U518" s="265"/>
      <c r="V518" s="265"/>
      <c r="W518" s="265"/>
      <c r="X518" s="265"/>
      <c r="Y518" s="265"/>
      <c r="Z518" s="265"/>
      <c r="AA518" s="265"/>
      <c r="AB518" s="265"/>
      <c r="AC518" s="265"/>
      <c r="AD518" s="265"/>
      <c r="AE518" s="265"/>
      <c r="AF518" s="265"/>
      <c r="AG518" s="265"/>
      <c r="AH518" s="265"/>
      <c r="AI518" s="265"/>
      <c r="AJ518" s="265"/>
      <c r="AK518" s="265"/>
      <c r="AL518" s="265"/>
      <c r="AM518" s="265"/>
      <c r="AN518" s="265"/>
      <c r="AO518" s="265"/>
    </row>
    <row r="519" spans="1:41" ht="12.75" customHeight="1">
      <c r="A519" s="15"/>
      <c r="B519" s="15"/>
      <c r="C519" s="15"/>
      <c r="D519" s="29"/>
      <c r="E519" s="29"/>
      <c r="F519" s="29"/>
      <c r="G519" s="29"/>
      <c r="H519" s="29"/>
      <c r="I519" s="29"/>
      <c r="J519" s="29"/>
      <c r="K519" s="29"/>
      <c r="L519" s="29"/>
      <c r="M519" s="29"/>
      <c r="N519" s="29"/>
      <c r="O519" s="265"/>
      <c r="P519" s="265"/>
      <c r="Q519" s="265"/>
      <c r="R519" s="265"/>
      <c r="S519" s="265"/>
      <c r="T519" s="265"/>
      <c r="U519" s="265"/>
      <c r="V519" s="265"/>
      <c r="W519" s="265"/>
      <c r="X519" s="265"/>
      <c r="Y519" s="265"/>
      <c r="Z519" s="265"/>
      <c r="AA519" s="265"/>
      <c r="AB519" s="265"/>
      <c r="AC519" s="265"/>
      <c r="AD519" s="265"/>
      <c r="AE519" s="265"/>
      <c r="AF519" s="265"/>
      <c r="AG519" s="265"/>
      <c r="AH519" s="265"/>
      <c r="AI519" s="265"/>
      <c r="AJ519" s="265"/>
      <c r="AK519" s="265"/>
      <c r="AL519" s="265"/>
      <c r="AM519" s="265"/>
      <c r="AN519" s="265"/>
      <c r="AO519" s="265"/>
    </row>
    <row r="520" spans="1:41" ht="12.75" customHeight="1">
      <c r="A520" s="15"/>
      <c r="B520" s="15"/>
      <c r="C520" s="15"/>
      <c r="D520" s="29"/>
      <c r="E520" s="29"/>
      <c r="F520" s="29"/>
      <c r="G520" s="29"/>
      <c r="H520" s="29"/>
      <c r="I520" s="29"/>
      <c r="J520" s="29"/>
      <c r="K520" s="29"/>
      <c r="L520" s="29"/>
      <c r="M520" s="29"/>
      <c r="N520" s="29"/>
      <c r="O520" s="265"/>
      <c r="P520" s="265"/>
      <c r="Q520" s="265"/>
      <c r="R520" s="265"/>
      <c r="S520" s="265"/>
      <c r="T520" s="265"/>
      <c r="U520" s="265"/>
      <c r="V520" s="265"/>
      <c r="W520" s="265"/>
      <c r="X520" s="265"/>
      <c r="Y520" s="265"/>
      <c r="Z520" s="265"/>
      <c r="AA520" s="265"/>
      <c r="AB520" s="265"/>
      <c r="AC520" s="265"/>
      <c r="AD520" s="265"/>
      <c r="AE520" s="265"/>
      <c r="AF520" s="265"/>
      <c r="AG520" s="265"/>
      <c r="AH520" s="265"/>
      <c r="AI520" s="265"/>
      <c r="AJ520" s="265"/>
      <c r="AK520" s="265"/>
      <c r="AL520" s="265"/>
      <c r="AM520" s="265"/>
      <c r="AN520" s="265"/>
      <c r="AO520" s="265"/>
    </row>
    <row r="521" spans="1:41" ht="12.75" customHeight="1">
      <c r="A521" s="15"/>
      <c r="B521" s="15"/>
      <c r="C521" s="15"/>
      <c r="D521" s="29"/>
      <c r="E521" s="29"/>
      <c r="F521" s="29"/>
      <c r="G521" s="29"/>
      <c r="H521" s="29"/>
      <c r="I521" s="29"/>
      <c r="J521" s="29"/>
      <c r="K521" s="29"/>
      <c r="L521" s="29"/>
      <c r="M521" s="29"/>
      <c r="N521" s="29"/>
      <c r="O521" s="265"/>
      <c r="P521" s="265"/>
      <c r="Q521" s="265"/>
      <c r="R521" s="265"/>
      <c r="S521" s="265"/>
      <c r="T521" s="265"/>
      <c r="U521" s="265"/>
      <c r="V521" s="265"/>
      <c r="W521" s="265"/>
      <c r="X521" s="265"/>
      <c r="Y521" s="265"/>
      <c r="Z521" s="265"/>
      <c r="AA521" s="265"/>
      <c r="AB521" s="265"/>
      <c r="AC521" s="265"/>
      <c r="AD521" s="265"/>
      <c r="AE521" s="265"/>
      <c r="AF521" s="265"/>
      <c r="AG521" s="265"/>
      <c r="AH521" s="265"/>
      <c r="AI521" s="265"/>
      <c r="AJ521" s="265"/>
      <c r="AK521" s="265"/>
      <c r="AL521" s="265"/>
      <c r="AM521" s="265"/>
      <c r="AN521" s="265"/>
      <c r="AO521" s="265"/>
    </row>
    <row r="522" spans="1:41" ht="12.75" customHeight="1">
      <c r="A522" s="15"/>
      <c r="B522" s="15"/>
      <c r="C522" s="15"/>
      <c r="D522" s="29"/>
      <c r="E522" s="29"/>
      <c r="F522" s="29"/>
      <c r="G522" s="29"/>
      <c r="H522" s="29"/>
      <c r="I522" s="29"/>
      <c r="J522" s="29"/>
      <c r="K522" s="29"/>
      <c r="L522" s="29"/>
      <c r="M522" s="29"/>
      <c r="N522" s="29"/>
      <c r="O522" s="265"/>
      <c r="P522" s="265"/>
      <c r="Q522" s="265"/>
      <c r="R522" s="265"/>
      <c r="S522" s="265"/>
      <c r="T522" s="265"/>
      <c r="U522" s="265"/>
      <c r="V522" s="265"/>
      <c r="W522" s="265"/>
      <c r="X522" s="265"/>
      <c r="Y522" s="265"/>
      <c r="Z522" s="265"/>
      <c r="AA522" s="265"/>
      <c r="AB522" s="265"/>
      <c r="AC522" s="265"/>
      <c r="AD522" s="265"/>
      <c r="AE522" s="265"/>
      <c r="AF522" s="265"/>
      <c r="AG522" s="265"/>
      <c r="AH522" s="265"/>
      <c r="AI522" s="265"/>
      <c r="AJ522" s="265"/>
      <c r="AK522" s="265"/>
      <c r="AL522" s="265"/>
      <c r="AM522" s="265"/>
      <c r="AN522" s="265"/>
      <c r="AO522" s="265"/>
    </row>
    <row r="523" spans="1:41" ht="12.75" customHeight="1">
      <c r="A523" s="15"/>
      <c r="B523" s="15"/>
      <c r="C523" s="15"/>
      <c r="D523" s="29"/>
      <c r="E523" s="29"/>
      <c r="F523" s="29"/>
      <c r="G523" s="29"/>
      <c r="H523" s="29"/>
      <c r="I523" s="29"/>
      <c r="J523" s="29"/>
      <c r="K523" s="29"/>
      <c r="L523" s="29"/>
      <c r="M523" s="29"/>
      <c r="N523" s="29"/>
      <c r="O523" s="265"/>
      <c r="P523" s="265"/>
      <c r="Q523" s="265"/>
      <c r="R523" s="265"/>
      <c r="S523" s="265"/>
      <c r="T523" s="265"/>
      <c r="U523" s="265"/>
      <c r="V523" s="265"/>
      <c r="W523" s="265"/>
      <c r="X523" s="265"/>
      <c r="Y523" s="265"/>
      <c r="Z523" s="265"/>
      <c r="AA523" s="265"/>
      <c r="AB523" s="265"/>
      <c r="AC523" s="265"/>
      <c r="AD523" s="265"/>
      <c r="AE523" s="265"/>
      <c r="AF523" s="265"/>
      <c r="AG523" s="265"/>
      <c r="AH523" s="265"/>
      <c r="AI523" s="265"/>
      <c r="AJ523" s="265"/>
      <c r="AK523" s="265"/>
      <c r="AL523" s="265"/>
      <c r="AM523" s="265"/>
      <c r="AN523" s="265"/>
      <c r="AO523" s="265"/>
    </row>
    <row r="524" spans="1:41" ht="12.75" customHeight="1">
      <c r="A524" s="15"/>
      <c r="B524" s="15"/>
      <c r="C524" s="15"/>
      <c r="D524" s="29"/>
      <c r="E524" s="29"/>
      <c r="F524" s="29"/>
      <c r="G524" s="29"/>
      <c r="H524" s="29"/>
      <c r="I524" s="29"/>
      <c r="J524" s="29"/>
      <c r="K524" s="29"/>
      <c r="L524" s="29"/>
      <c r="M524" s="29"/>
      <c r="N524" s="29"/>
      <c r="O524" s="265"/>
      <c r="P524" s="265"/>
      <c r="Q524" s="265"/>
      <c r="R524" s="265"/>
      <c r="S524" s="265"/>
      <c r="T524" s="265"/>
      <c r="U524" s="265"/>
      <c r="V524" s="265"/>
      <c r="W524" s="265"/>
      <c r="X524" s="265"/>
      <c r="Y524" s="265"/>
      <c r="Z524" s="265"/>
      <c r="AA524" s="265"/>
      <c r="AB524" s="265"/>
      <c r="AC524" s="265"/>
      <c r="AD524" s="265"/>
      <c r="AE524" s="265"/>
      <c r="AF524" s="265"/>
      <c r="AG524" s="265"/>
      <c r="AH524" s="265"/>
      <c r="AI524" s="265"/>
      <c r="AJ524" s="265"/>
      <c r="AK524" s="265"/>
      <c r="AL524" s="265"/>
      <c r="AM524" s="265"/>
      <c r="AN524" s="265"/>
      <c r="AO524" s="265"/>
    </row>
    <row r="525" spans="1:41" ht="12.75" customHeight="1">
      <c r="A525" s="15"/>
      <c r="B525" s="15"/>
      <c r="C525" s="15"/>
      <c r="D525" s="29"/>
      <c r="E525" s="29"/>
      <c r="F525" s="29"/>
      <c r="G525" s="29"/>
      <c r="H525" s="29"/>
      <c r="I525" s="29"/>
      <c r="J525" s="29"/>
      <c r="K525" s="29"/>
      <c r="L525" s="29"/>
      <c r="M525" s="29"/>
      <c r="N525" s="29"/>
      <c r="O525" s="265"/>
      <c r="P525" s="265"/>
      <c r="Q525" s="265"/>
      <c r="R525" s="265"/>
      <c r="S525" s="265"/>
      <c r="T525" s="265"/>
      <c r="U525" s="265"/>
      <c r="V525" s="265"/>
      <c r="W525" s="265"/>
      <c r="X525" s="265"/>
      <c r="Y525" s="265"/>
      <c r="Z525" s="265"/>
      <c r="AA525" s="265"/>
      <c r="AB525" s="265"/>
      <c r="AC525" s="265"/>
      <c r="AD525" s="265"/>
      <c r="AE525" s="265"/>
      <c r="AF525" s="265"/>
      <c r="AG525" s="265"/>
      <c r="AH525" s="265"/>
      <c r="AI525" s="265"/>
      <c r="AJ525" s="265"/>
      <c r="AK525" s="265"/>
      <c r="AL525" s="265"/>
      <c r="AM525" s="265"/>
      <c r="AN525" s="265"/>
      <c r="AO525" s="265"/>
    </row>
    <row r="526" spans="1:41" ht="12.75" customHeight="1">
      <c r="A526" s="15"/>
      <c r="B526" s="15"/>
      <c r="C526" s="15"/>
      <c r="D526" s="29"/>
      <c r="E526" s="29"/>
      <c r="F526" s="29"/>
      <c r="G526" s="29"/>
      <c r="H526" s="29"/>
      <c r="I526" s="29"/>
      <c r="J526" s="29"/>
      <c r="K526" s="29"/>
      <c r="L526" s="29"/>
      <c r="M526" s="29"/>
      <c r="N526" s="29"/>
      <c r="O526" s="265"/>
      <c r="P526" s="265"/>
      <c r="Q526" s="265"/>
      <c r="R526" s="265"/>
      <c r="S526" s="265"/>
      <c r="T526" s="265"/>
      <c r="U526" s="265"/>
      <c r="V526" s="265"/>
      <c r="W526" s="265"/>
      <c r="X526" s="265"/>
      <c r="Y526" s="265"/>
      <c r="Z526" s="265"/>
      <c r="AA526" s="265"/>
      <c r="AB526" s="265"/>
      <c r="AC526" s="265"/>
      <c r="AD526" s="265"/>
      <c r="AE526" s="265"/>
      <c r="AF526" s="265"/>
      <c r="AG526" s="265"/>
      <c r="AH526" s="265"/>
      <c r="AI526" s="265"/>
      <c r="AJ526" s="265"/>
      <c r="AK526" s="265"/>
      <c r="AL526" s="265"/>
      <c r="AM526" s="265"/>
      <c r="AN526" s="265"/>
      <c r="AO526" s="265"/>
    </row>
    <row r="527" spans="1:41" ht="12.75" customHeight="1">
      <c r="A527" s="15"/>
      <c r="B527" s="15"/>
      <c r="C527" s="15"/>
      <c r="D527" s="29"/>
      <c r="E527" s="29"/>
      <c r="F527" s="29"/>
      <c r="G527" s="29"/>
      <c r="H527" s="29"/>
      <c r="I527" s="29"/>
      <c r="J527" s="29"/>
      <c r="K527" s="29"/>
      <c r="L527" s="29"/>
      <c r="M527" s="29"/>
      <c r="N527" s="29"/>
      <c r="O527" s="265"/>
      <c r="P527" s="265"/>
      <c r="Q527" s="265"/>
      <c r="R527" s="265"/>
      <c r="S527" s="265"/>
      <c r="T527" s="265"/>
      <c r="U527" s="265"/>
      <c r="V527" s="265"/>
      <c r="W527" s="265"/>
      <c r="X527" s="265"/>
      <c r="Y527" s="265"/>
      <c r="Z527" s="265"/>
      <c r="AA527" s="265"/>
      <c r="AB527" s="265"/>
      <c r="AC527" s="265"/>
      <c r="AD527" s="265"/>
      <c r="AE527" s="265"/>
      <c r="AF527" s="265"/>
      <c r="AG527" s="265"/>
      <c r="AH527" s="265"/>
      <c r="AI527" s="265"/>
      <c r="AJ527" s="265"/>
      <c r="AK527" s="265"/>
      <c r="AL527" s="265"/>
      <c r="AM527" s="265"/>
      <c r="AN527" s="265"/>
      <c r="AO527" s="265"/>
    </row>
    <row r="528" spans="1:41" ht="12.75" customHeight="1">
      <c r="A528" s="15"/>
      <c r="B528" s="15"/>
      <c r="C528" s="15"/>
      <c r="D528" s="29"/>
      <c r="E528" s="29"/>
      <c r="F528" s="29"/>
      <c r="G528" s="29"/>
      <c r="H528" s="29"/>
      <c r="I528" s="29"/>
      <c r="J528" s="29"/>
      <c r="K528" s="29"/>
      <c r="L528" s="29"/>
      <c r="M528" s="29"/>
      <c r="N528" s="29"/>
      <c r="O528" s="265"/>
      <c r="P528" s="265"/>
      <c r="Q528" s="265"/>
      <c r="R528" s="265"/>
      <c r="S528" s="265"/>
      <c r="T528" s="265"/>
      <c r="U528" s="265"/>
      <c r="V528" s="265"/>
      <c r="W528" s="265"/>
      <c r="X528" s="265"/>
      <c r="Y528" s="265"/>
      <c r="Z528" s="265"/>
      <c r="AA528" s="265"/>
      <c r="AB528" s="265"/>
      <c r="AC528" s="265"/>
      <c r="AD528" s="265"/>
      <c r="AE528" s="265"/>
      <c r="AF528" s="265"/>
      <c r="AG528" s="265"/>
      <c r="AH528" s="265"/>
      <c r="AI528" s="265"/>
      <c r="AJ528" s="265"/>
      <c r="AK528" s="265"/>
      <c r="AL528" s="265"/>
      <c r="AM528" s="265"/>
      <c r="AN528" s="265"/>
      <c r="AO528" s="265"/>
    </row>
    <row r="529" spans="1:41" ht="12.75" customHeight="1">
      <c r="A529" s="15"/>
      <c r="B529" s="15"/>
      <c r="C529" s="15"/>
      <c r="D529" s="29"/>
      <c r="E529" s="29"/>
      <c r="F529" s="29"/>
      <c r="G529" s="29"/>
      <c r="H529" s="29"/>
      <c r="I529" s="29"/>
      <c r="J529" s="29"/>
      <c r="K529" s="29"/>
      <c r="L529" s="29"/>
      <c r="M529" s="29"/>
      <c r="N529" s="29"/>
      <c r="O529" s="265"/>
      <c r="P529" s="265"/>
      <c r="Q529" s="265"/>
      <c r="R529" s="265"/>
      <c r="S529" s="265"/>
      <c r="T529" s="265"/>
      <c r="U529" s="265"/>
      <c r="V529" s="265"/>
      <c r="W529" s="265"/>
      <c r="X529" s="265"/>
      <c r="Y529" s="265"/>
      <c r="Z529" s="265"/>
      <c r="AA529" s="265"/>
      <c r="AB529" s="265"/>
      <c r="AC529" s="265"/>
      <c r="AD529" s="265"/>
      <c r="AE529" s="265"/>
      <c r="AF529" s="265"/>
      <c r="AG529" s="265"/>
      <c r="AH529" s="265"/>
      <c r="AI529" s="265"/>
      <c r="AJ529" s="265"/>
      <c r="AK529" s="265"/>
      <c r="AL529" s="265"/>
      <c r="AM529" s="265"/>
      <c r="AN529" s="265"/>
      <c r="AO529" s="265"/>
    </row>
    <row r="530" spans="1:41" ht="12.75" customHeight="1">
      <c r="A530" s="15"/>
      <c r="B530" s="15"/>
      <c r="C530" s="15"/>
      <c r="D530" s="29"/>
      <c r="E530" s="29"/>
      <c r="F530" s="29"/>
      <c r="G530" s="29"/>
      <c r="H530" s="29"/>
      <c r="I530" s="29"/>
      <c r="J530" s="29"/>
      <c r="K530" s="29"/>
      <c r="L530" s="29"/>
      <c r="M530" s="29"/>
      <c r="N530" s="29"/>
      <c r="O530" s="265"/>
      <c r="P530" s="265"/>
      <c r="Q530" s="265"/>
      <c r="R530" s="265"/>
      <c r="S530" s="265"/>
      <c r="T530" s="265"/>
      <c r="U530" s="265"/>
      <c r="V530" s="265"/>
      <c r="W530" s="265"/>
      <c r="X530" s="265"/>
      <c r="Y530" s="265"/>
      <c r="Z530" s="265"/>
      <c r="AA530" s="265"/>
      <c r="AB530" s="265"/>
      <c r="AC530" s="265"/>
      <c r="AD530" s="265"/>
      <c r="AE530" s="265"/>
      <c r="AF530" s="265"/>
      <c r="AG530" s="265"/>
      <c r="AH530" s="265"/>
      <c r="AI530" s="265"/>
      <c r="AJ530" s="265"/>
      <c r="AK530" s="265"/>
      <c r="AL530" s="265"/>
      <c r="AM530" s="265"/>
      <c r="AN530" s="265"/>
      <c r="AO530" s="265"/>
    </row>
    <row r="531" spans="1:41" ht="12.75" customHeight="1">
      <c r="A531" s="15"/>
      <c r="B531" s="15"/>
      <c r="C531" s="15"/>
      <c r="D531" s="29"/>
      <c r="E531" s="29"/>
      <c r="F531" s="29"/>
      <c r="G531" s="29"/>
      <c r="H531" s="29"/>
      <c r="I531" s="29"/>
      <c r="J531" s="29"/>
      <c r="K531" s="29"/>
      <c r="L531" s="29"/>
      <c r="M531" s="29"/>
      <c r="N531" s="29"/>
      <c r="O531" s="265"/>
      <c r="P531" s="265"/>
      <c r="Q531" s="265"/>
      <c r="R531" s="265"/>
      <c r="S531" s="265"/>
      <c r="T531" s="265"/>
      <c r="U531" s="265"/>
      <c r="V531" s="265"/>
      <c r="W531" s="265"/>
      <c r="X531" s="265"/>
      <c r="Y531" s="265"/>
      <c r="Z531" s="265"/>
      <c r="AA531" s="265"/>
      <c r="AB531" s="265"/>
      <c r="AC531" s="265"/>
      <c r="AD531" s="265"/>
      <c r="AE531" s="265"/>
      <c r="AF531" s="265"/>
      <c r="AG531" s="265"/>
      <c r="AH531" s="265"/>
      <c r="AI531" s="265"/>
      <c r="AJ531" s="265"/>
      <c r="AK531" s="265"/>
      <c r="AL531" s="265"/>
      <c r="AM531" s="265"/>
      <c r="AN531" s="265"/>
      <c r="AO531" s="265"/>
    </row>
    <row r="532" spans="1:41" ht="12.75" customHeight="1">
      <c r="A532" s="15"/>
      <c r="B532" s="15"/>
      <c r="C532" s="15"/>
      <c r="D532" s="29"/>
      <c r="E532" s="29"/>
      <c r="F532" s="29"/>
      <c r="G532" s="29"/>
      <c r="H532" s="29"/>
      <c r="I532" s="29"/>
      <c r="J532" s="29"/>
      <c r="K532" s="29"/>
      <c r="L532" s="29"/>
      <c r="M532" s="29"/>
      <c r="N532" s="29"/>
      <c r="O532" s="265"/>
      <c r="P532" s="265"/>
      <c r="Q532" s="265"/>
      <c r="R532" s="265"/>
      <c r="S532" s="265"/>
      <c r="T532" s="265"/>
      <c r="U532" s="265"/>
      <c r="V532" s="265"/>
      <c r="W532" s="265"/>
      <c r="X532" s="265"/>
      <c r="Y532" s="265"/>
      <c r="Z532" s="265"/>
      <c r="AA532" s="265"/>
      <c r="AB532" s="265"/>
      <c r="AC532" s="265"/>
      <c r="AD532" s="265"/>
      <c r="AE532" s="265"/>
      <c r="AF532" s="265"/>
      <c r="AG532" s="265"/>
      <c r="AH532" s="265"/>
      <c r="AI532" s="265"/>
      <c r="AJ532" s="265"/>
      <c r="AK532" s="265"/>
      <c r="AL532" s="265"/>
      <c r="AM532" s="265"/>
      <c r="AN532" s="265"/>
      <c r="AO532" s="265"/>
    </row>
    <row r="533" spans="1:41" ht="12.75" customHeight="1">
      <c r="A533" s="15"/>
      <c r="B533" s="15"/>
      <c r="C533" s="15"/>
      <c r="D533" s="29"/>
      <c r="E533" s="29"/>
      <c r="F533" s="29"/>
      <c r="G533" s="29"/>
      <c r="H533" s="29"/>
      <c r="I533" s="29"/>
      <c r="J533" s="29"/>
      <c r="K533" s="29"/>
      <c r="L533" s="29"/>
      <c r="M533" s="29"/>
      <c r="N533" s="29"/>
      <c r="O533" s="265"/>
      <c r="P533" s="265"/>
      <c r="Q533" s="265"/>
      <c r="R533" s="265"/>
      <c r="S533" s="265"/>
      <c r="T533" s="265"/>
      <c r="U533" s="265"/>
      <c r="V533" s="265"/>
      <c r="W533" s="265"/>
      <c r="X533" s="265"/>
      <c r="Y533" s="265"/>
      <c r="Z533" s="265"/>
      <c r="AA533" s="265"/>
      <c r="AB533" s="265"/>
      <c r="AC533" s="265"/>
      <c r="AD533" s="265"/>
      <c r="AE533" s="265"/>
      <c r="AF533" s="265"/>
      <c r="AG533" s="265"/>
      <c r="AH533" s="265"/>
      <c r="AI533" s="265"/>
      <c r="AJ533" s="265"/>
      <c r="AK533" s="265"/>
      <c r="AL533" s="265"/>
      <c r="AM533" s="265"/>
      <c r="AN533" s="265"/>
      <c r="AO533" s="265"/>
    </row>
    <row r="534" spans="1:41" ht="12.75" customHeight="1">
      <c r="A534" s="15"/>
      <c r="B534" s="15"/>
      <c r="C534" s="15"/>
      <c r="D534" s="29"/>
      <c r="E534" s="29"/>
      <c r="F534" s="29"/>
      <c r="G534" s="29"/>
      <c r="H534" s="29"/>
      <c r="I534" s="29"/>
      <c r="J534" s="29"/>
      <c r="K534" s="29"/>
      <c r="L534" s="29"/>
      <c r="M534" s="29"/>
      <c r="N534" s="29"/>
      <c r="O534" s="265"/>
      <c r="P534" s="265"/>
      <c r="Q534" s="265"/>
      <c r="R534" s="265"/>
      <c r="S534" s="265"/>
      <c r="T534" s="265"/>
      <c r="U534" s="265"/>
      <c r="V534" s="265"/>
      <c r="W534" s="265"/>
      <c r="X534" s="265"/>
      <c r="Y534" s="265"/>
      <c r="Z534" s="265"/>
      <c r="AA534" s="265"/>
      <c r="AB534" s="265"/>
      <c r="AC534" s="265"/>
      <c r="AD534" s="265"/>
      <c r="AE534" s="265"/>
      <c r="AF534" s="265"/>
      <c r="AG534" s="265"/>
      <c r="AH534" s="265"/>
      <c r="AI534" s="265"/>
      <c r="AJ534" s="265"/>
      <c r="AK534" s="265"/>
      <c r="AL534" s="265"/>
      <c r="AM534" s="265"/>
      <c r="AN534" s="265"/>
      <c r="AO534" s="265"/>
    </row>
    <row r="535" spans="1:41" ht="12.75" customHeight="1">
      <c r="A535" s="15"/>
      <c r="B535" s="15"/>
      <c r="C535" s="15"/>
      <c r="D535" s="29"/>
      <c r="E535" s="29"/>
      <c r="F535" s="29"/>
      <c r="G535" s="29"/>
      <c r="H535" s="29"/>
      <c r="I535" s="29"/>
      <c r="J535" s="29"/>
      <c r="K535" s="29"/>
      <c r="L535" s="29"/>
      <c r="M535" s="29"/>
      <c r="N535" s="29"/>
      <c r="O535" s="265"/>
      <c r="P535" s="265"/>
      <c r="Q535" s="265"/>
      <c r="R535" s="265"/>
      <c r="S535" s="265"/>
      <c r="T535" s="265"/>
      <c r="U535" s="265"/>
      <c r="V535" s="265"/>
      <c r="W535" s="265"/>
      <c r="X535" s="265"/>
      <c r="Y535" s="265"/>
      <c r="Z535" s="265"/>
      <c r="AA535" s="265"/>
      <c r="AB535" s="265"/>
      <c r="AC535" s="265"/>
      <c r="AD535" s="265"/>
      <c r="AE535" s="265"/>
      <c r="AF535" s="265"/>
      <c r="AG535" s="265"/>
      <c r="AH535" s="265"/>
      <c r="AI535" s="265"/>
      <c r="AJ535" s="265"/>
      <c r="AK535" s="265"/>
      <c r="AL535" s="265"/>
      <c r="AM535" s="265"/>
      <c r="AN535" s="265"/>
      <c r="AO535" s="265"/>
    </row>
    <row r="536" spans="1:41" ht="12.75" customHeight="1">
      <c r="A536" s="15"/>
      <c r="B536" s="15"/>
      <c r="C536" s="15"/>
      <c r="D536" s="29"/>
      <c r="E536" s="29"/>
      <c r="F536" s="29"/>
      <c r="G536" s="29"/>
      <c r="H536" s="29"/>
      <c r="I536" s="29"/>
      <c r="J536" s="29"/>
      <c r="K536" s="29"/>
      <c r="L536" s="29"/>
      <c r="M536" s="29"/>
      <c r="N536" s="29"/>
      <c r="O536" s="265"/>
      <c r="P536" s="265"/>
      <c r="Q536" s="265"/>
      <c r="R536" s="265"/>
      <c r="S536" s="265"/>
      <c r="T536" s="265"/>
      <c r="U536" s="265"/>
      <c r="V536" s="265"/>
      <c r="W536" s="265"/>
      <c r="X536" s="265"/>
      <c r="Y536" s="265"/>
      <c r="Z536" s="265"/>
      <c r="AA536" s="265"/>
      <c r="AB536" s="265"/>
      <c r="AC536" s="265"/>
      <c r="AD536" s="265"/>
      <c r="AE536" s="265"/>
      <c r="AF536" s="265"/>
      <c r="AG536" s="265"/>
      <c r="AH536" s="265"/>
      <c r="AI536" s="265"/>
      <c r="AJ536" s="265"/>
      <c r="AK536" s="265"/>
      <c r="AL536" s="265"/>
      <c r="AM536" s="265"/>
      <c r="AN536" s="265"/>
      <c r="AO536" s="265"/>
    </row>
    <row r="537" spans="1:41" ht="12.75" customHeight="1">
      <c r="A537" s="15"/>
      <c r="B537" s="15"/>
      <c r="C537" s="15"/>
      <c r="D537" s="29"/>
      <c r="E537" s="29"/>
      <c r="F537" s="29"/>
      <c r="G537" s="29"/>
      <c r="H537" s="29"/>
      <c r="I537" s="29"/>
      <c r="J537" s="29"/>
      <c r="K537" s="29"/>
      <c r="L537" s="29"/>
      <c r="M537" s="29"/>
      <c r="N537" s="29"/>
      <c r="O537" s="265"/>
      <c r="P537" s="265"/>
      <c r="Q537" s="265"/>
      <c r="R537" s="265"/>
      <c r="S537" s="265"/>
      <c r="T537" s="265"/>
      <c r="U537" s="265"/>
      <c r="V537" s="265"/>
      <c r="W537" s="265"/>
      <c r="X537" s="265"/>
      <c r="Y537" s="265"/>
      <c r="Z537" s="265"/>
      <c r="AA537" s="265"/>
      <c r="AB537" s="265"/>
      <c r="AC537" s="265"/>
      <c r="AD537" s="265"/>
      <c r="AE537" s="265"/>
      <c r="AF537" s="265"/>
      <c r="AG537" s="265"/>
      <c r="AH537" s="265"/>
      <c r="AI537" s="265"/>
      <c r="AJ537" s="265"/>
      <c r="AK537" s="265"/>
      <c r="AL537" s="265"/>
      <c r="AM537" s="265"/>
      <c r="AN537" s="265"/>
      <c r="AO537" s="265"/>
    </row>
    <row r="538" spans="1:41" ht="12.75" customHeight="1">
      <c r="A538" s="15"/>
      <c r="B538" s="15"/>
      <c r="C538" s="15"/>
      <c r="D538" s="29"/>
      <c r="E538" s="29"/>
      <c r="F538" s="29"/>
      <c r="G538" s="29"/>
      <c r="H538" s="29"/>
      <c r="I538" s="29"/>
      <c r="J538" s="29"/>
      <c r="K538" s="29"/>
      <c r="L538" s="29"/>
      <c r="M538" s="29"/>
      <c r="N538" s="29"/>
      <c r="O538" s="265"/>
      <c r="P538" s="265"/>
      <c r="Q538" s="265"/>
      <c r="R538" s="265"/>
      <c r="S538" s="265"/>
      <c r="T538" s="265"/>
      <c r="U538" s="265"/>
      <c r="V538" s="265"/>
      <c r="W538" s="265"/>
      <c r="X538" s="265"/>
      <c r="Y538" s="265"/>
      <c r="Z538" s="265"/>
      <c r="AA538" s="265"/>
      <c r="AB538" s="265"/>
      <c r="AC538" s="265"/>
      <c r="AD538" s="265"/>
      <c r="AE538" s="265"/>
      <c r="AF538" s="265"/>
      <c r="AG538" s="265"/>
      <c r="AH538" s="265"/>
      <c r="AI538" s="265"/>
      <c r="AJ538" s="265"/>
      <c r="AK538" s="265"/>
      <c r="AL538" s="265"/>
      <c r="AM538" s="265"/>
      <c r="AN538" s="265"/>
      <c r="AO538" s="265"/>
    </row>
    <row r="539" spans="1:41" ht="12.75" customHeight="1">
      <c r="A539" s="15"/>
      <c r="B539" s="15"/>
      <c r="C539" s="15"/>
      <c r="D539" s="29"/>
      <c r="E539" s="29"/>
      <c r="F539" s="29"/>
      <c r="G539" s="29"/>
      <c r="H539" s="29"/>
      <c r="I539" s="29"/>
      <c r="J539" s="29"/>
      <c r="K539" s="29"/>
      <c r="L539" s="29"/>
      <c r="M539" s="29"/>
      <c r="N539" s="29"/>
      <c r="O539" s="265"/>
      <c r="P539" s="265"/>
      <c r="Q539" s="265"/>
      <c r="R539" s="265"/>
      <c r="S539" s="265"/>
      <c r="T539" s="265"/>
      <c r="U539" s="265"/>
      <c r="V539" s="265"/>
      <c r="W539" s="265"/>
      <c r="X539" s="265"/>
      <c r="Y539" s="265"/>
      <c r="Z539" s="265"/>
      <c r="AA539" s="265"/>
      <c r="AB539" s="265"/>
      <c r="AC539" s="265"/>
      <c r="AD539" s="265"/>
      <c r="AE539" s="265"/>
      <c r="AF539" s="265"/>
      <c r="AG539" s="265"/>
      <c r="AH539" s="265"/>
      <c r="AI539" s="265"/>
      <c r="AJ539" s="265"/>
      <c r="AK539" s="265"/>
      <c r="AL539" s="265"/>
      <c r="AM539" s="265"/>
      <c r="AN539" s="265"/>
      <c r="AO539" s="265"/>
    </row>
    <row r="540" spans="1:41" ht="12.75" customHeight="1">
      <c r="A540" s="15"/>
      <c r="B540" s="15"/>
      <c r="C540" s="15"/>
      <c r="D540" s="29"/>
      <c r="E540" s="29"/>
      <c r="F540" s="29"/>
      <c r="G540" s="29"/>
      <c r="H540" s="29"/>
      <c r="I540" s="29"/>
      <c r="J540" s="29"/>
      <c r="K540" s="29"/>
      <c r="L540" s="29"/>
      <c r="M540" s="29"/>
      <c r="N540" s="29"/>
      <c r="O540" s="265"/>
      <c r="P540" s="265"/>
      <c r="Q540" s="265"/>
      <c r="R540" s="265"/>
      <c r="S540" s="265"/>
      <c r="T540" s="265"/>
      <c r="U540" s="265"/>
      <c r="V540" s="265"/>
      <c r="W540" s="265"/>
      <c r="X540" s="265"/>
      <c r="Y540" s="265"/>
      <c r="Z540" s="265"/>
      <c r="AA540" s="265"/>
      <c r="AB540" s="265"/>
      <c r="AC540" s="265"/>
      <c r="AD540" s="265"/>
      <c r="AE540" s="265"/>
      <c r="AF540" s="265"/>
      <c r="AG540" s="265"/>
      <c r="AH540" s="265"/>
      <c r="AI540" s="265"/>
      <c r="AJ540" s="265"/>
      <c r="AK540" s="265"/>
      <c r="AL540" s="265"/>
      <c r="AM540" s="265"/>
      <c r="AN540" s="265"/>
      <c r="AO540" s="265"/>
    </row>
    <row r="541" spans="1:41" ht="12.75" customHeight="1">
      <c r="A541" s="15"/>
      <c r="B541" s="15"/>
      <c r="C541" s="15"/>
      <c r="D541" s="29"/>
      <c r="E541" s="29"/>
      <c r="F541" s="29"/>
      <c r="G541" s="29"/>
      <c r="H541" s="29"/>
      <c r="I541" s="29"/>
      <c r="J541" s="29"/>
      <c r="K541" s="29"/>
      <c r="L541" s="29"/>
      <c r="M541" s="29"/>
      <c r="N541" s="29"/>
      <c r="O541" s="265"/>
      <c r="P541" s="265"/>
      <c r="Q541" s="265"/>
      <c r="R541" s="265"/>
      <c r="S541" s="265"/>
      <c r="T541" s="265"/>
      <c r="U541" s="265"/>
      <c r="V541" s="265"/>
      <c r="W541" s="265"/>
      <c r="X541" s="265"/>
      <c r="Y541" s="265"/>
      <c r="Z541" s="265"/>
      <c r="AA541" s="265"/>
      <c r="AB541" s="265"/>
      <c r="AC541" s="265"/>
      <c r="AD541" s="265"/>
      <c r="AE541" s="265"/>
      <c r="AF541" s="265"/>
      <c r="AG541" s="265"/>
      <c r="AH541" s="265"/>
      <c r="AI541" s="265"/>
      <c r="AJ541" s="265"/>
      <c r="AK541" s="265"/>
      <c r="AL541" s="265"/>
      <c r="AM541" s="265"/>
      <c r="AN541" s="265"/>
      <c r="AO541" s="265"/>
    </row>
    <row r="542" spans="1:41" ht="12.75" customHeight="1">
      <c r="A542" s="15"/>
      <c r="B542" s="15"/>
      <c r="C542" s="15"/>
      <c r="D542" s="29"/>
      <c r="E542" s="29"/>
      <c r="F542" s="29"/>
      <c r="G542" s="29"/>
      <c r="H542" s="29"/>
      <c r="I542" s="29"/>
      <c r="J542" s="29"/>
      <c r="K542" s="29"/>
      <c r="L542" s="29"/>
      <c r="M542" s="29"/>
      <c r="N542" s="29"/>
      <c r="O542" s="265"/>
      <c r="P542" s="265"/>
      <c r="Q542" s="265"/>
      <c r="R542" s="265"/>
      <c r="S542" s="265"/>
      <c r="T542" s="265"/>
      <c r="U542" s="265"/>
      <c r="V542" s="265"/>
      <c r="W542" s="265"/>
      <c r="X542" s="265"/>
      <c r="Y542" s="265"/>
      <c r="Z542" s="265"/>
      <c r="AA542" s="265"/>
      <c r="AB542" s="265"/>
      <c r="AC542" s="265"/>
      <c r="AD542" s="265"/>
      <c r="AE542" s="265"/>
      <c r="AF542" s="265"/>
      <c r="AG542" s="265"/>
      <c r="AH542" s="265"/>
      <c r="AI542" s="265"/>
      <c r="AJ542" s="265"/>
      <c r="AK542" s="265"/>
      <c r="AL542" s="265"/>
      <c r="AM542" s="265"/>
      <c r="AN542" s="265"/>
      <c r="AO542" s="265"/>
    </row>
    <row r="543" spans="1:41" ht="12.75" customHeight="1">
      <c r="A543" s="15"/>
      <c r="B543" s="15"/>
      <c r="C543" s="15"/>
      <c r="D543" s="29"/>
      <c r="E543" s="29"/>
      <c r="F543" s="29"/>
      <c r="G543" s="29"/>
      <c r="H543" s="29"/>
      <c r="I543" s="29"/>
      <c r="J543" s="29"/>
      <c r="K543" s="29"/>
      <c r="L543" s="29"/>
      <c r="M543" s="29"/>
      <c r="N543" s="29"/>
      <c r="O543" s="265"/>
      <c r="P543" s="265"/>
      <c r="Q543" s="265"/>
      <c r="R543" s="265"/>
      <c r="S543" s="265"/>
      <c r="T543" s="265"/>
      <c r="U543" s="265"/>
      <c r="V543" s="265"/>
      <c r="W543" s="265"/>
      <c r="X543" s="265"/>
      <c r="Y543" s="265"/>
      <c r="Z543" s="265"/>
      <c r="AA543" s="265"/>
      <c r="AB543" s="265"/>
      <c r="AC543" s="265"/>
      <c r="AD543" s="265"/>
      <c r="AE543" s="265"/>
      <c r="AF543" s="265"/>
      <c r="AG543" s="265"/>
      <c r="AH543" s="265"/>
      <c r="AI543" s="265"/>
      <c r="AJ543" s="265"/>
      <c r="AK543" s="265"/>
      <c r="AL543" s="265"/>
      <c r="AM543" s="265"/>
      <c r="AN543" s="265"/>
      <c r="AO543" s="265"/>
    </row>
    <row r="544" spans="1:41" ht="12.75" customHeight="1">
      <c r="A544" s="15"/>
      <c r="B544" s="15"/>
      <c r="C544" s="15"/>
      <c r="D544" s="29"/>
      <c r="E544" s="29"/>
      <c r="F544" s="29"/>
      <c r="G544" s="29"/>
      <c r="H544" s="29"/>
      <c r="I544" s="29"/>
      <c r="J544" s="29"/>
      <c r="K544" s="29"/>
      <c r="L544" s="29"/>
      <c r="M544" s="29"/>
      <c r="N544" s="29"/>
      <c r="O544" s="265"/>
      <c r="P544" s="265"/>
      <c r="Q544" s="265"/>
      <c r="R544" s="265"/>
      <c r="S544" s="265"/>
      <c r="T544" s="265"/>
      <c r="U544" s="265"/>
      <c r="V544" s="265"/>
      <c r="W544" s="265"/>
      <c r="X544" s="265"/>
      <c r="Y544" s="265"/>
      <c r="Z544" s="265"/>
      <c r="AA544" s="265"/>
      <c r="AB544" s="265"/>
      <c r="AC544" s="265"/>
      <c r="AD544" s="265"/>
      <c r="AE544" s="265"/>
      <c r="AF544" s="265"/>
      <c r="AG544" s="265"/>
      <c r="AH544" s="265"/>
      <c r="AI544" s="265"/>
      <c r="AJ544" s="265"/>
      <c r="AK544" s="265"/>
      <c r="AL544" s="265"/>
      <c r="AM544" s="265"/>
      <c r="AN544" s="265"/>
      <c r="AO544" s="265"/>
    </row>
    <row r="545" spans="1:41" ht="12.75" customHeight="1">
      <c r="A545" s="15"/>
      <c r="B545" s="15"/>
      <c r="C545" s="15"/>
      <c r="D545" s="29"/>
      <c r="E545" s="29"/>
      <c r="F545" s="29"/>
      <c r="G545" s="29"/>
      <c r="H545" s="29"/>
      <c r="I545" s="29"/>
      <c r="J545" s="29"/>
      <c r="K545" s="29"/>
      <c r="L545" s="29"/>
      <c r="M545" s="29"/>
      <c r="N545" s="29"/>
      <c r="O545" s="265"/>
      <c r="P545" s="265"/>
      <c r="Q545" s="265"/>
      <c r="R545" s="265"/>
      <c r="S545" s="265"/>
      <c r="T545" s="265"/>
      <c r="U545" s="265"/>
      <c r="V545" s="265"/>
      <c r="W545" s="265"/>
      <c r="X545" s="265"/>
      <c r="Y545" s="265"/>
      <c r="Z545" s="265"/>
      <c r="AA545" s="265"/>
      <c r="AB545" s="265"/>
      <c r="AC545" s="265"/>
      <c r="AD545" s="265"/>
      <c r="AE545" s="265"/>
      <c r="AF545" s="265"/>
      <c r="AG545" s="265"/>
      <c r="AH545" s="265"/>
      <c r="AI545" s="265"/>
      <c r="AJ545" s="265"/>
      <c r="AK545" s="265"/>
      <c r="AL545" s="265"/>
      <c r="AM545" s="265"/>
      <c r="AN545" s="265"/>
      <c r="AO545" s="265"/>
    </row>
    <row r="546" spans="1:41" ht="12.75" customHeight="1">
      <c r="A546" s="15"/>
      <c r="B546" s="15"/>
      <c r="C546" s="15"/>
      <c r="D546" s="29"/>
      <c r="E546" s="29"/>
      <c r="F546" s="29"/>
      <c r="G546" s="29"/>
      <c r="H546" s="29"/>
      <c r="I546" s="29"/>
      <c r="J546" s="29"/>
      <c r="K546" s="29"/>
      <c r="L546" s="29"/>
      <c r="M546" s="29"/>
      <c r="N546" s="29"/>
      <c r="O546" s="265"/>
      <c r="P546" s="265"/>
      <c r="Q546" s="265"/>
      <c r="R546" s="265"/>
      <c r="S546" s="265"/>
      <c r="T546" s="265"/>
      <c r="U546" s="265"/>
      <c r="V546" s="265"/>
      <c r="W546" s="265"/>
      <c r="X546" s="265"/>
      <c r="Y546" s="265"/>
      <c r="Z546" s="265"/>
      <c r="AA546" s="265"/>
      <c r="AB546" s="265"/>
      <c r="AC546" s="265"/>
      <c r="AD546" s="265"/>
      <c r="AE546" s="265"/>
      <c r="AF546" s="265"/>
      <c r="AG546" s="265"/>
      <c r="AH546" s="265"/>
      <c r="AI546" s="265"/>
      <c r="AJ546" s="265"/>
      <c r="AK546" s="265"/>
      <c r="AL546" s="265"/>
      <c r="AM546" s="265"/>
      <c r="AN546" s="265"/>
      <c r="AO546" s="265"/>
    </row>
    <row r="547" spans="1:41" ht="12.75" customHeight="1">
      <c r="A547" s="15"/>
      <c r="B547" s="15"/>
      <c r="C547" s="15"/>
      <c r="D547" s="29"/>
      <c r="E547" s="29"/>
      <c r="F547" s="29"/>
      <c r="G547" s="29"/>
      <c r="H547" s="29"/>
      <c r="I547" s="29"/>
      <c r="J547" s="29"/>
      <c r="K547" s="29"/>
      <c r="L547" s="29"/>
      <c r="M547" s="29"/>
      <c r="N547" s="29"/>
      <c r="O547" s="265"/>
      <c r="P547" s="265"/>
      <c r="Q547" s="265"/>
      <c r="R547" s="265"/>
      <c r="S547" s="265"/>
      <c r="T547" s="265"/>
      <c r="U547" s="265"/>
      <c r="V547" s="265"/>
      <c r="W547" s="265"/>
      <c r="X547" s="265"/>
      <c r="Y547" s="265"/>
      <c r="Z547" s="265"/>
      <c r="AA547" s="265"/>
      <c r="AB547" s="265"/>
      <c r="AC547" s="265"/>
      <c r="AD547" s="265"/>
      <c r="AE547" s="265"/>
      <c r="AF547" s="265"/>
      <c r="AG547" s="265"/>
      <c r="AH547" s="265"/>
      <c r="AI547" s="265"/>
      <c r="AJ547" s="265"/>
      <c r="AK547" s="265"/>
      <c r="AL547" s="265"/>
      <c r="AM547" s="265"/>
      <c r="AN547" s="265"/>
      <c r="AO547" s="265"/>
    </row>
    <row r="548" spans="1:41" ht="12.75" customHeight="1">
      <c r="A548" s="15"/>
      <c r="B548" s="15"/>
      <c r="C548" s="15"/>
      <c r="D548" s="29"/>
      <c r="E548" s="29"/>
      <c r="F548" s="29"/>
      <c r="G548" s="29"/>
      <c r="H548" s="29"/>
      <c r="I548" s="29"/>
      <c r="J548" s="29"/>
      <c r="K548" s="29"/>
      <c r="L548" s="29"/>
      <c r="M548" s="29"/>
      <c r="N548" s="29"/>
      <c r="O548" s="265"/>
      <c r="P548" s="265"/>
      <c r="Q548" s="265"/>
      <c r="R548" s="265"/>
      <c r="S548" s="265"/>
      <c r="T548" s="265"/>
      <c r="U548" s="265"/>
      <c r="V548" s="265"/>
      <c r="W548" s="265"/>
      <c r="X548" s="265"/>
      <c r="Y548" s="265"/>
      <c r="Z548" s="265"/>
      <c r="AA548" s="265"/>
      <c r="AB548" s="265"/>
      <c r="AC548" s="265"/>
      <c r="AD548" s="265"/>
      <c r="AE548" s="265"/>
      <c r="AF548" s="265"/>
      <c r="AG548" s="265"/>
      <c r="AH548" s="265"/>
      <c r="AI548" s="265"/>
      <c r="AJ548" s="265"/>
      <c r="AK548" s="265"/>
      <c r="AL548" s="265"/>
      <c r="AM548" s="265"/>
      <c r="AN548" s="265"/>
      <c r="AO548" s="265"/>
    </row>
    <row r="549" spans="1:41" ht="12.75" customHeight="1">
      <c r="A549" s="15"/>
      <c r="B549" s="15"/>
      <c r="C549" s="15"/>
      <c r="D549" s="29"/>
      <c r="E549" s="29"/>
      <c r="F549" s="29"/>
      <c r="G549" s="29"/>
      <c r="H549" s="29"/>
      <c r="I549" s="29"/>
      <c r="J549" s="29"/>
      <c r="K549" s="29"/>
      <c r="L549" s="29"/>
      <c r="M549" s="29"/>
      <c r="N549" s="29"/>
      <c r="O549" s="265"/>
      <c r="P549" s="265"/>
      <c r="Q549" s="265"/>
      <c r="R549" s="265"/>
      <c r="S549" s="265"/>
      <c r="T549" s="265"/>
      <c r="U549" s="265"/>
      <c r="V549" s="265"/>
      <c r="W549" s="265"/>
      <c r="X549" s="265"/>
      <c r="Y549" s="265"/>
      <c r="Z549" s="265"/>
      <c r="AA549" s="265"/>
      <c r="AB549" s="265"/>
      <c r="AC549" s="265"/>
      <c r="AD549" s="265"/>
      <c r="AE549" s="265"/>
      <c r="AF549" s="265"/>
      <c r="AG549" s="265"/>
      <c r="AH549" s="265"/>
      <c r="AI549" s="265"/>
      <c r="AJ549" s="265"/>
      <c r="AK549" s="265"/>
      <c r="AL549" s="265"/>
      <c r="AM549" s="265"/>
      <c r="AN549" s="265"/>
      <c r="AO549" s="265"/>
    </row>
    <row r="550" spans="1:41" ht="12.75" customHeight="1">
      <c r="A550" s="15"/>
      <c r="B550" s="15"/>
      <c r="C550" s="15"/>
      <c r="D550" s="29"/>
      <c r="E550" s="29"/>
      <c r="F550" s="29"/>
      <c r="G550" s="29"/>
      <c r="H550" s="29"/>
      <c r="I550" s="29"/>
      <c r="J550" s="29"/>
      <c r="K550" s="29"/>
      <c r="L550" s="29"/>
      <c r="M550" s="29"/>
      <c r="N550" s="29"/>
      <c r="O550" s="265"/>
      <c r="P550" s="265"/>
      <c r="Q550" s="265"/>
      <c r="R550" s="265"/>
      <c r="S550" s="265"/>
      <c r="T550" s="265"/>
      <c r="U550" s="265"/>
      <c r="V550" s="265"/>
      <c r="W550" s="265"/>
      <c r="X550" s="265"/>
      <c r="Y550" s="265"/>
      <c r="Z550" s="265"/>
      <c r="AA550" s="265"/>
      <c r="AB550" s="265"/>
      <c r="AC550" s="265"/>
      <c r="AD550" s="265"/>
      <c r="AE550" s="265"/>
      <c r="AF550" s="265"/>
      <c r="AG550" s="265"/>
      <c r="AH550" s="265"/>
      <c r="AI550" s="265"/>
      <c r="AJ550" s="265"/>
      <c r="AK550" s="265"/>
      <c r="AL550" s="265"/>
      <c r="AM550" s="265"/>
      <c r="AN550" s="265"/>
      <c r="AO550" s="265"/>
    </row>
    <row r="551" spans="1:41" ht="12.75" customHeight="1">
      <c r="A551" s="15"/>
      <c r="B551" s="15"/>
      <c r="C551" s="15"/>
      <c r="D551" s="29"/>
      <c r="E551" s="29"/>
      <c r="F551" s="29"/>
      <c r="G551" s="29"/>
      <c r="H551" s="29"/>
      <c r="I551" s="29"/>
      <c r="J551" s="29"/>
      <c r="K551" s="29"/>
      <c r="L551" s="29"/>
      <c r="M551" s="29"/>
      <c r="N551" s="29"/>
      <c r="O551" s="265"/>
      <c r="P551" s="265"/>
      <c r="Q551" s="265"/>
      <c r="R551" s="265"/>
      <c r="S551" s="265"/>
      <c r="T551" s="265"/>
      <c r="U551" s="265"/>
      <c r="V551" s="265"/>
      <c r="W551" s="265"/>
      <c r="X551" s="265"/>
      <c r="Y551" s="265"/>
      <c r="Z551" s="265"/>
      <c r="AA551" s="265"/>
      <c r="AB551" s="265"/>
      <c r="AC551" s="265"/>
      <c r="AD551" s="265"/>
      <c r="AE551" s="265"/>
      <c r="AF551" s="265"/>
      <c r="AG551" s="265"/>
      <c r="AH551" s="265"/>
      <c r="AI551" s="265"/>
      <c r="AJ551" s="265"/>
      <c r="AK551" s="265"/>
      <c r="AL551" s="265"/>
      <c r="AM551" s="265"/>
      <c r="AN551" s="265"/>
      <c r="AO551" s="265"/>
    </row>
    <row r="552" spans="1:41" ht="12.75" customHeight="1">
      <c r="A552" s="15"/>
      <c r="B552" s="15"/>
      <c r="C552" s="15"/>
      <c r="D552" s="29"/>
      <c r="E552" s="29"/>
      <c r="F552" s="29"/>
      <c r="G552" s="29"/>
      <c r="H552" s="29"/>
      <c r="I552" s="29"/>
      <c r="J552" s="29"/>
      <c r="K552" s="29"/>
      <c r="L552" s="29"/>
      <c r="M552" s="29"/>
      <c r="N552" s="29"/>
      <c r="O552" s="265"/>
      <c r="P552" s="265"/>
      <c r="Q552" s="265"/>
      <c r="R552" s="265"/>
      <c r="S552" s="265"/>
      <c r="T552" s="265"/>
      <c r="U552" s="265"/>
      <c r="V552" s="265"/>
      <c r="W552" s="265"/>
      <c r="X552" s="265"/>
      <c r="Y552" s="265"/>
      <c r="Z552" s="265"/>
      <c r="AA552" s="265"/>
      <c r="AB552" s="265"/>
      <c r="AC552" s="265"/>
      <c r="AD552" s="265"/>
      <c r="AE552" s="265"/>
      <c r="AF552" s="265"/>
      <c r="AG552" s="265"/>
      <c r="AH552" s="265"/>
      <c r="AI552" s="265"/>
      <c r="AJ552" s="265"/>
      <c r="AK552" s="265"/>
      <c r="AL552" s="265"/>
      <c r="AM552" s="265"/>
      <c r="AN552" s="265"/>
      <c r="AO552" s="265"/>
    </row>
    <row r="553" spans="1:41" ht="12.75" customHeight="1">
      <c r="A553" s="15"/>
      <c r="B553" s="15"/>
      <c r="C553" s="15"/>
      <c r="D553" s="29"/>
      <c r="E553" s="29"/>
      <c r="F553" s="29"/>
      <c r="G553" s="29"/>
      <c r="H553" s="29"/>
      <c r="I553" s="29"/>
      <c r="J553" s="29"/>
      <c r="K553" s="29"/>
      <c r="L553" s="29"/>
      <c r="M553" s="29"/>
      <c r="N553" s="29"/>
      <c r="O553" s="265"/>
      <c r="P553" s="265"/>
      <c r="Q553" s="265"/>
      <c r="R553" s="265"/>
      <c r="S553" s="265"/>
      <c r="T553" s="265"/>
      <c r="U553" s="265"/>
      <c r="V553" s="265"/>
      <c r="W553" s="265"/>
      <c r="X553" s="265"/>
      <c r="Y553" s="265"/>
      <c r="Z553" s="265"/>
      <c r="AA553" s="265"/>
      <c r="AB553" s="265"/>
      <c r="AC553" s="265"/>
      <c r="AD553" s="265"/>
      <c r="AE553" s="265"/>
      <c r="AF553" s="265"/>
      <c r="AG553" s="265"/>
      <c r="AH553" s="265"/>
      <c r="AI553" s="265"/>
      <c r="AJ553" s="265"/>
      <c r="AK553" s="265"/>
      <c r="AL553" s="265"/>
      <c r="AM553" s="265"/>
      <c r="AN553" s="265"/>
      <c r="AO553" s="265"/>
    </row>
    <row r="554" spans="1:41" ht="12.75" customHeight="1">
      <c r="A554" s="15"/>
      <c r="B554" s="15"/>
      <c r="C554" s="15"/>
      <c r="D554" s="29"/>
      <c r="E554" s="29"/>
      <c r="F554" s="29"/>
      <c r="G554" s="29"/>
      <c r="H554" s="29"/>
      <c r="I554" s="29"/>
      <c r="J554" s="29"/>
      <c r="K554" s="29"/>
      <c r="L554" s="29"/>
      <c r="M554" s="29"/>
      <c r="N554" s="29"/>
      <c r="O554" s="265"/>
      <c r="P554" s="265"/>
      <c r="Q554" s="265"/>
      <c r="R554" s="265"/>
      <c r="S554" s="265"/>
      <c r="T554" s="265"/>
      <c r="U554" s="265"/>
      <c r="V554" s="265"/>
      <c r="W554" s="265"/>
      <c r="X554" s="265"/>
      <c r="Y554" s="265"/>
      <c r="Z554" s="265"/>
      <c r="AA554" s="265"/>
      <c r="AB554" s="265"/>
      <c r="AC554" s="265"/>
      <c r="AD554" s="265"/>
      <c r="AE554" s="265"/>
      <c r="AF554" s="265"/>
      <c r="AG554" s="265"/>
      <c r="AH554" s="265"/>
      <c r="AI554" s="265"/>
      <c r="AJ554" s="265"/>
      <c r="AK554" s="265"/>
      <c r="AL554" s="265"/>
      <c r="AM554" s="265"/>
      <c r="AN554" s="265"/>
      <c r="AO554" s="265"/>
    </row>
    <row r="555" spans="1:41" ht="12.75" customHeight="1">
      <c r="A555" s="15"/>
      <c r="B555" s="15"/>
      <c r="C555" s="15"/>
      <c r="D555" s="29"/>
      <c r="E555" s="29"/>
      <c r="F555" s="29"/>
      <c r="G555" s="29"/>
      <c r="H555" s="29"/>
      <c r="I555" s="29"/>
      <c r="J555" s="29"/>
      <c r="K555" s="29"/>
      <c r="L555" s="29"/>
      <c r="M555" s="29"/>
      <c r="N555" s="29"/>
      <c r="O555" s="265"/>
      <c r="P555" s="265"/>
      <c r="Q555" s="265"/>
      <c r="R555" s="265"/>
      <c r="S555" s="265"/>
      <c r="T555" s="265"/>
      <c r="U555" s="265"/>
      <c r="V555" s="265"/>
      <c r="W555" s="265"/>
      <c r="X555" s="265"/>
      <c r="Y555" s="265"/>
      <c r="Z555" s="265"/>
      <c r="AA555" s="265"/>
      <c r="AB555" s="265"/>
      <c r="AC555" s="265"/>
      <c r="AD555" s="265"/>
      <c r="AE555" s="265"/>
      <c r="AF555" s="265"/>
      <c r="AG555" s="265"/>
      <c r="AH555" s="265"/>
      <c r="AI555" s="265"/>
      <c r="AJ555" s="265"/>
      <c r="AK555" s="265"/>
      <c r="AL555" s="265"/>
      <c r="AM555" s="265"/>
      <c r="AN555" s="265"/>
      <c r="AO555" s="265"/>
    </row>
    <row r="556" spans="1:41" ht="12.75" customHeight="1">
      <c r="A556" s="15"/>
      <c r="B556" s="15"/>
      <c r="C556" s="15"/>
      <c r="D556" s="29"/>
      <c r="E556" s="29"/>
      <c r="F556" s="29"/>
      <c r="G556" s="29"/>
      <c r="H556" s="29"/>
      <c r="I556" s="29"/>
      <c r="J556" s="29"/>
      <c r="K556" s="29"/>
      <c r="L556" s="29"/>
      <c r="M556" s="29"/>
      <c r="N556" s="29"/>
      <c r="O556" s="265"/>
      <c r="P556" s="265"/>
      <c r="Q556" s="265"/>
      <c r="R556" s="265"/>
      <c r="S556" s="265"/>
      <c r="T556" s="265"/>
      <c r="U556" s="265"/>
      <c r="V556" s="265"/>
      <c r="W556" s="265"/>
      <c r="X556" s="265"/>
      <c r="Y556" s="265"/>
      <c r="Z556" s="265"/>
      <c r="AA556" s="265"/>
      <c r="AB556" s="265"/>
      <c r="AC556" s="265"/>
      <c r="AD556" s="265"/>
      <c r="AE556" s="265"/>
      <c r="AF556" s="265"/>
      <c r="AG556" s="265"/>
      <c r="AH556" s="265"/>
      <c r="AI556" s="265"/>
      <c r="AJ556" s="265"/>
      <c r="AK556" s="265"/>
      <c r="AL556" s="265"/>
      <c r="AM556" s="265"/>
      <c r="AN556" s="265"/>
      <c r="AO556" s="265"/>
    </row>
    <row r="557" spans="1:41" ht="12.75" customHeight="1">
      <c r="A557" s="15"/>
      <c r="B557" s="15"/>
      <c r="C557" s="15"/>
      <c r="D557" s="29"/>
      <c r="E557" s="29"/>
      <c r="F557" s="29"/>
      <c r="G557" s="29"/>
      <c r="H557" s="29"/>
      <c r="I557" s="29"/>
      <c r="J557" s="29"/>
      <c r="K557" s="29"/>
      <c r="L557" s="29"/>
      <c r="M557" s="29"/>
      <c r="N557" s="29"/>
      <c r="O557" s="265"/>
      <c r="P557" s="265"/>
      <c r="Q557" s="265"/>
      <c r="R557" s="265"/>
      <c r="S557" s="265"/>
      <c r="T557" s="265"/>
      <c r="U557" s="265"/>
      <c r="V557" s="265"/>
      <c r="W557" s="265"/>
      <c r="X557" s="265"/>
      <c r="Y557" s="265"/>
      <c r="Z557" s="265"/>
      <c r="AA557" s="265"/>
      <c r="AB557" s="265"/>
      <c r="AC557" s="265"/>
      <c r="AD557" s="265"/>
      <c r="AE557" s="265"/>
      <c r="AF557" s="265"/>
      <c r="AG557" s="265"/>
      <c r="AH557" s="265"/>
      <c r="AI557" s="265"/>
      <c r="AJ557" s="265"/>
      <c r="AK557" s="265"/>
      <c r="AL557" s="265"/>
      <c r="AM557" s="265"/>
      <c r="AN557" s="265"/>
      <c r="AO557" s="265"/>
    </row>
    <row r="558" spans="1:41" ht="12.75" customHeight="1">
      <c r="A558" s="15"/>
      <c r="B558" s="15"/>
      <c r="C558" s="15"/>
      <c r="D558" s="29"/>
      <c r="E558" s="29"/>
      <c r="F558" s="29"/>
      <c r="G558" s="29"/>
      <c r="H558" s="29"/>
      <c r="I558" s="29"/>
      <c r="J558" s="29"/>
      <c r="K558" s="29"/>
      <c r="L558" s="29"/>
      <c r="M558" s="29"/>
      <c r="N558" s="29"/>
      <c r="O558" s="265"/>
      <c r="P558" s="265"/>
      <c r="Q558" s="265"/>
      <c r="R558" s="265"/>
      <c r="S558" s="265"/>
      <c r="T558" s="265"/>
      <c r="U558" s="265"/>
      <c r="V558" s="265"/>
      <c r="W558" s="265"/>
      <c r="X558" s="265"/>
      <c r="Y558" s="265"/>
      <c r="Z558" s="265"/>
      <c r="AA558" s="265"/>
      <c r="AB558" s="265"/>
      <c r="AC558" s="265"/>
      <c r="AD558" s="265"/>
      <c r="AE558" s="265"/>
      <c r="AF558" s="265"/>
      <c r="AG558" s="265"/>
      <c r="AH558" s="265"/>
      <c r="AI558" s="265"/>
      <c r="AJ558" s="265"/>
      <c r="AK558" s="265"/>
      <c r="AL558" s="265"/>
      <c r="AM558" s="265"/>
      <c r="AN558" s="265"/>
      <c r="AO558" s="265"/>
    </row>
    <row r="559" spans="1:41" ht="12.75" customHeight="1">
      <c r="A559" s="15"/>
      <c r="B559" s="15"/>
      <c r="C559" s="15"/>
      <c r="D559" s="29"/>
      <c r="E559" s="29"/>
      <c r="F559" s="29"/>
      <c r="G559" s="29"/>
      <c r="H559" s="29"/>
      <c r="I559" s="29"/>
      <c r="J559" s="29"/>
      <c r="K559" s="29"/>
      <c r="L559" s="29"/>
      <c r="M559" s="29"/>
      <c r="N559" s="29"/>
      <c r="O559" s="265"/>
      <c r="P559" s="265"/>
      <c r="Q559" s="265"/>
      <c r="R559" s="265"/>
      <c r="S559" s="265"/>
      <c r="T559" s="265"/>
      <c r="U559" s="265"/>
      <c r="V559" s="265"/>
      <c r="W559" s="265"/>
      <c r="X559" s="265"/>
      <c r="Y559" s="265"/>
      <c r="Z559" s="265"/>
      <c r="AA559" s="265"/>
      <c r="AB559" s="265"/>
      <c r="AC559" s="265"/>
      <c r="AD559" s="265"/>
      <c r="AE559" s="265"/>
      <c r="AF559" s="265"/>
      <c r="AG559" s="265"/>
      <c r="AH559" s="265"/>
      <c r="AI559" s="265"/>
      <c r="AJ559" s="265"/>
      <c r="AK559" s="265"/>
      <c r="AL559" s="265"/>
      <c r="AM559" s="265"/>
      <c r="AN559" s="265"/>
      <c r="AO559" s="265"/>
    </row>
    <row r="560" spans="1:41" ht="12.75" customHeight="1">
      <c r="A560" s="15"/>
      <c r="B560" s="15"/>
      <c r="C560" s="15"/>
      <c r="D560" s="29"/>
      <c r="E560" s="29"/>
      <c r="F560" s="29"/>
      <c r="G560" s="29"/>
      <c r="H560" s="29"/>
      <c r="I560" s="29"/>
      <c r="J560" s="29"/>
      <c r="K560" s="29"/>
      <c r="L560" s="29"/>
      <c r="M560" s="29"/>
      <c r="N560" s="29"/>
      <c r="O560" s="265"/>
      <c r="P560" s="265"/>
      <c r="Q560" s="265"/>
      <c r="R560" s="265"/>
      <c r="S560" s="265"/>
      <c r="T560" s="265"/>
      <c r="U560" s="265"/>
      <c r="V560" s="265"/>
      <c r="W560" s="265"/>
      <c r="X560" s="265"/>
      <c r="Y560" s="265"/>
      <c r="Z560" s="265"/>
      <c r="AA560" s="265"/>
      <c r="AB560" s="265"/>
      <c r="AC560" s="265"/>
      <c r="AD560" s="265"/>
      <c r="AE560" s="265"/>
      <c r="AF560" s="265"/>
      <c r="AG560" s="265"/>
      <c r="AH560" s="265"/>
      <c r="AI560" s="265"/>
      <c r="AJ560" s="265"/>
      <c r="AK560" s="265"/>
      <c r="AL560" s="265"/>
      <c r="AM560" s="265"/>
      <c r="AN560" s="265"/>
      <c r="AO560" s="265"/>
    </row>
    <row r="561" spans="1:41" ht="12.75" customHeight="1">
      <c r="A561" s="15"/>
      <c r="B561" s="15"/>
      <c r="C561" s="15"/>
      <c r="D561" s="29"/>
      <c r="E561" s="29"/>
      <c r="F561" s="29"/>
      <c r="G561" s="29"/>
      <c r="H561" s="29"/>
      <c r="I561" s="29"/>
      <c r="J561" s="29"/>
      <c r="K561" s="29"/>
      <c r="L561" s="29"/>
      <c r="M561" s="29"/>
      <c r="N561" s="29"/>
      <c r="O561" s="265"/>
      <c r="P561" s="265"/>
      <c r="Q561" s="265"/>
      <c r="R561" s="265"/>
      <c r="S561" s="265"/>
      <c r="T561" s="265"/>
      <c r="U561" s="265"/>
      <c r="V561" s="265"/>
      <c r="W561" s="265"/>
      <c r="X561" s="265"/>
      <c r="Y561" s="265"/>
      <c r="Z561" s="265"/>
      <c r="AA561" s="265"/>
      <c r="AB561" s="265"/>
      <c r="AC561" s="265"/>
      <c r="AD561" s="265"/>
      <c r="AE561" s="265"/>
      <c r="AF561" s="265"/>
      <c r="AG561" s="265"/>
      <c r="AH561" s="265"/>
      <c r="AI561" s="265"/>
      <c r="AJ561" s="265"/>
      <c r="AK561" s="265"/>
      <c r="AL561" s="265"/>
      <c r="AM561" s="265"/>
      <c r="AN561" s="265"/>
      <c r="AO561" s="265"/>
    </row>
    <row r="562" spans="1:41" ht="12.75" customHeight="1">
      <c r="A562" s="15"/>
      <c r="B562" s="15"/>
      <c r="C562" s="15"/>
      <c r="D562" s="29"/>
      <c r="E562" s="29"/>
      <c r="F562" s="29"/>
      <c r="G562" s="29"/>
      <c r="H562" s="29"/>
      <c r="I562" s="29"/>
      <c r="J562" s="29"/>
      <c r="K562" s="29"/>
      <c r="L562" s="29"/>
      <c r="M562" s="29"/>
      <c r="N562" s="29"/>
      <c r="O562" s="265"/>
      <c r="P562" s="265"/>
      <c r="Q562" s="265"/>
      <c r="R562" s="265"/>
      <c r="S562" s="265"/>
      <c r="T562" s="265"/>
      <c r="U562" s="265"/>
      <c r="V562" s="265"/>
      <c r="W562" s="265"/>
      <c r="X562" s="265"/>
      <c r="Y562" s="265"/>
      <c r="Z562" s="265"/>
      <c r="AA562" s="265"/>
      <c r="AB562" s="265"/>
      <c r="AC562" s="265"/>
      <c r="AD562" s="265"/>
      <c r="AE562" s="265"/>
      <c r="AF562" s="265"/>
      <c r="AG562" s="265"/>
      <c r="AH562" s="265"/>
      <c r="AI562" s="265"/>
      <c r="AJ562" s="265"/>
      <c r="AK562" s="265"/>
      <c r="AL562" s="265"/>
      <c r="AM562" s="265"/>
      <c r="AN562" s="265"/>
      <c r="AO562" s="265"/>
    </row>
    <row r="563" spans="1:41" ht="12.75" customHeight="1">
      <c r="A563" s="15"/>
      <c r="B563" s="15"/>
      <c r="C563" s="15"/>
      <c r="D563" s="29"/>
      <c r="E563" s="29"/>
      <c r="F563" s="29"/>
      <c r="G563" s="29"/>
      <c r="H563" s="29"/>
      <c r="I563" s="29"/>
      <c r="J563" s="29"/>
      <c r="K563" s="29"/>
      <c r="L563" s="29"/>
      <c r="M563" s="29"/>
      <c r="N563" s="29"/>
      <c r="O563" s="265"/>
      <c r="P563" s="265"/>
      <c r="Q563" s="265"/>
      <c r="R563" s="265"/>
      <c r="S563" s="265"/>
      <c r="T563" s="265"/>
      <c r="U563" s="265"/>
      <c r="V563" s="265"/>
      <c r="W563" s="265"/>
      <c r="X563" s="265"/>
      <c r="Y563" s="265"/>
      <c r="Z563" s="265"/>
      <c r="AA563" s="265"/>
      <c r="AB563" s="265"/>
      <c r="AC563" s="265"/>
      <c r="AD563" s="265"/>
      <c r="AE563" s="265"/>
      <c r="AF563" s="265"/>
      <c r="AG563" s="265"/>
      <c r="AH563" s="265"/>
      <c r="AI563" s="265"/>
      <c r="AJ563" s="265"/>
      <c r="AK563" s="265"/>
      <c r="AL563" s="265"/>
      <c r="AM563" s="265"/>
      <c r="AN563" s="265"/>
      <c r="AO563" s="265"/>
    </row>
    <row r="564" spans="1:41" ht="12.75" customHeight="1">
      <c r="A564" s="15"/>
      <c r="B564" s="15"/>
      <c r="C564" s="15"/>
      <c r="D564" s="29"/>
      <c r="E564" s="29"/>
      <c r="F564" s="29"/>
      <c r="G564" s="29"/>
      <c r="H564" s="29"/>
      <c r="I564" s="29"/>
      <c r="J564" s="29"/>
      <c r="K564" s="29"/>
      <c r="L564" s="29"/>
      <c r="M564" s="29"/>
      <c r="N564" s="29"/>
      <c r="O564" s="265"/>
      <c r="P564" s="265"/>
      <c r="Q564" s="265"/>
      <c r="R564" s="265"/>
      <c r="S564" s="265"/>
      <c r="T564" s="265"/>
      <c r="U564" s="265"/>
      <c r="V564" s="265"/>
      <c r="W564" s="265"/>
      <c r="X564" s="265"/>
      <c r="Y564" s="265"/>
      <c r="Z564" s="265"/>
      <c r="AA564" s="265"/>
      <c r="AB564" s="265"/>
      <c r="AC564" s="265"/>
      <c r="AD564" s="265"/>
      <c r="AE564" s="265"/>
      <c r="AF564" s="265"/>
      <c r="AG564" s="265"/>
      <c r="AH564" s="265"/>
      <c r="AI564" s="265"/>
      <c r="AJ564" s="265"/>
      <c r="AK564" s="265"/>
      <c r="AL564" s="265"/>
      <c r="AM564" s="265"/>
      <c r="AN564" s="265"/>
      <c r="AO564" s="265"/>
    </row>
    <row r="565" spans="1:41" ht="12.75" customHeight="1">
      <c r="A565" s="15"/>
      <c r="B565" s="15"/>
      <c r="C565" s="15"/>
      <c r="D565" s="29"/>
      <c r="E565" s="29"/>
      <c r="F565" s="29"/>
      <c r="G565" s="29"/>
      <c r="H565" s="29"/>
      <c r="I565" s="29"/>
      <c r="J565" s="29"/>
      <c r="K565" s="29"/>
      <c r="L565" s="29"/>
      <c r="M565" s="29"/>
      <c r="N565" s="29"/>
      <c r="O565" s="265"/>
      <c r="P565" s="265"/>
      <c r="Q565" s="265"/>
      <c r="R565" s="265"/>
      <c r="S565" s="265"/>
      <c r="T565" s="265"/>
      <c r="U565" s="265"/>
      <c r="V565" s="265"/>
      <c r="W565" s="265"/>
      <c r="X565" s="265"/>
      <c r="Y565" s="265"/>
      <c r="Z565" s="265"/>
      <c r="AA565" s="265"/>
      <c r="AB565" s="265"/>
      <c r="AC565" s="265"/>
      <c r="AD565" s="265"/>
      <c r="AE565" s="265"/>
      <c r="AF565" s="265"/>
      <c r="AG565" s="265"/>
      <c r="AH565" s="265"/>
      <c r="AI565" s="265"/>
      <c r="AJ565" s="265"/>
      <c r="AK565" s="265"/>
      <c r="AL565" s="265"/>
      <c r="AM565" s="265"/>
      <c r="AN565" s="265"/>
      <c r="AO565" s="265"/>
    </row>
    <row r="566" spans="1:41" ht="12.75" customHeight="1">
      <c r="A566" s="15"/>
      <c r="B566" s="15"/>
      <c r="C566" s="15"/>
      <c r="D566" s="29"/>
      <c r="E566" s="29"/>
      <c r="F566" s="29"/>
      <c r="G566" s="29"/>
      <c r="H566" s="29"/>
      <c r="I566" s="29"/>
      <c r="J566" s="29"/>
      <c r="K566" s="29"/>
      <c r="L566" s="29"/>
      <c r="M566" s="29"/>
      <c r="N566" s="29"/>
      <c r="O566" s="265"/>
      <c r="P566" s="265"/>
      <c r="Q566" s="265"/>
      <c r="R566" s="265"/>
      <c r="S566" s="265"/>
      <c r="T566" s="265"/>
      <c r="U566" s="265"/>
      <c r="V566" s="265"/>
      <c r="W566" s="265"/>
      <c r="X566" s="265"/>
      <c r="Y566" s="265"/>
      <c r="Z566" s="265"/>
      <c r="AA566" s="265"/>
      <c r="AB566" s="265"/>
      <c r="AC566" s="265"/>
      <c r="AD566" s="265"/>
      <c r="AE566" s="265"/>
      <c r="AF566" s="265"/>
      <c r="AG566" s="265"/>
      <c r="AH566" s="265"/>
      <c r="AI566" s="265"/>
      <c r="AJ566" s="265"/>
      <c r="AK566" s="265"/>
      <c r="AL566" s="265"/>
      <c r="AM566" s="265"/>
      <c r="AN566" s="265"/>
      <c r="AO566" s="265"/>
    </row>
    <row r="567" spans="1:41" ht="12.75" customHeight="1">
      <c r="A567" s="15"/>
      <c r="B567" s="15"/>
      <c r="C567" s="15"/>
      <c r="D567" s="29"/>
      <c r="E567" s="29"/>
      <c r="F567" s="29"/>
      <c r="G567" s="29"/>
      <c r="H567" s="29"/>
      <c r="I567" s="29"/>
      <c r="J567" s="29"/>
      <c r="K567" s="29"/>
      <c r="L567" s="29"/>
      <c r="M567" s="29"/>
      <c r="N567" s="29"/>
      <c r="O567" s="265"/>
      <c r="P567" s="265"/>
      <c r="Q567" s="265"/>
      <c r="R567" s="265"/>
      <c r="S567" s="265"/>
      <c r="T567" s="265"/>
      <c r="U567" s="265"/>
      <c r="V567" s="265"/>
      <c r="W567" s="265"/>
      <c r="X567" s="265"/>
      <c r="Y567" s="265"/>
      <c r="Z567" s="265"/>
      <c r="AA567" s="265"/>
      <c r="AB567" s="265"/>
      <c r="AC567" s="265"/>
      <c r="AD567" s="265"/>
      <c r="AE567" s="265"/>
      <c r="AF567" s="265"/>
      <c r="AG567" s="265"/>
      <c r="AH567" s="265"/>
      <c r="AI567" s="265"/>
      <c r="AJ567" s="265"/>
      <c r="AK567" s="265"/>
      <c r="AL567" s="265"/>
      <c r="AM567" s="265"/>
      <c r="AN567" s="265"/>
      <c r="AO567" s="265"/>
    </row>
    <row r="568" spans="1:41" ht="12.75" customHeight="1">
      <c r="A568" s="15"/>
      <c r="B568" s="15"/>
      <c r="C568" s="15"/>
      <c r="D568" s="29"/>
      <c r="E568" s="29"/>
      <c r="F568" s="29"/>
      <c r="G568" s="29"/>
      <c r="H568" s="29"/>
      <c r="I568" s="29"/>
      <c r="J568" s="29"/>
      <c r="K568" s="29"/>
      <c r="L568" s="29"/>
      <c r="M568" s="29"/>
      <c r="N568" s="29"/>
      <c r="O568" s="265"/>
      <c r="P568" s="265"/>
      <c r="Q568" s="265"/>
      <c r="R568" s="265"/>
      <c r="S568" s="265"/>
      <c r="T568" s="265"/>
      <c r="U568" s="265"/>
      <c r="V568" s="265"/>
      <c r="W568" s="265"/>
      <c r="X568" s="265"/>
      <c r="Y568" s="265"/>
      <c r="Z568" s="265"/>
      <c r="AA568" s="265"/>
      <c r="AB568" s="265"/>
      <c r="AC568" s="265"/>
      <c r="AD568" s="265"/>
      <c r="AE568" s="265"/>
      <c r="AF568" s="265"/>
      <c r="AG568" s="265"/>
      <c r="AH568" s="265"/>
      <c r="AI568" s="265"/>
      <c r="AJ568" s="265"/>
      <c r="AK568" s="265"/>
      <c r="AL568" s="265"/>
      <c r="AM568" s="265"/>
      <c r="AN568" s="265"/>
      <c r="AO568" s="265"/>
    </row>
    <row r="569" spans="1:41" ht="12.75" customHeight="1">
      <c r="A569" s="15"/>
      <c r="B569" s="15"/>
      <c r="C569" s="15"/>
      <c r="D569" s="29"/>
      <c r="E569" s="29"/>
      <c r="F569" s="29"/>
      <c r="G569" s="29"/>
      <c r="H569" s="29"/>
      <c r="I569" s="29"/>
      <c r="J569" s="29"/>
      <c r="K569" s="29"/>
      <c r="L569" s="29"/>
      <c r="M569" s="29"/>
      <c r="N569" s="29"/>
      <c r="O569" s="265"/>
      <c r="P569" s="265"/>
      <c r="Q569" s="265"/>
      <c r="R569" s="265"/>
      <c r="S569" s="265"/>
      <c r="T569" s="265"/>
      <c r="U569" s="265"/>
      <c r="V569" s="265"/>
      <c r="W569" s="265"/>
      <c r="X569" s="265"/>
      <c r="Y569" s="265"/>
      <c r="Z569" s="265"/>
      <c r="AA569" s="265"/>
      <c r="AB569" s="265"/>
      <c r="AC569" s="265"/>
      <c r="AD569" s="265"/>
      <c r="AE569" s="265"/>
      <c r="AF569" s="265"/>
      <c r="AG569" s="265"/>
      <c r="AH569" s="265"/>
      <c r="AI569" s="265"/>
      <c r="AJ569" s="265"/>
      <c r="AK569" s="265"/>
      <c r="AL569" s="265"/>
      <c r="AM569" s="265"/>
      <c r="AN569" s="265"/>
      <c r="AO569" s="265"/>
    </row>
    <row r="570" spans="1:41" ht="12.75" customHeight="1">
      <c r="A570" s="15"/>
      <c r="B570" s="15"/>
      <c r="C570" s="15"/>
      <c r="D570" s="29"/>
      <c r="E570" s="29"/>
      <c r="F570" s="29"/>
      <c r="G570" s="29"/>
      <c r="H570" s="29"/>
      <c r="I570" s="29"/>
      <c r="J570" s="29"/>
      <c r="K570" s="29"/>
      <c r="L570" s="29"/>
      <c r="M570" s="29"/>
      <c r="N570" s="29"/>
      <c r="O570" s="265"/>
      <c r="P570" s="265"/>
      <c r="Q570" s="265"/>
      <c r="R570" s="265"/>
      <c r="S570" s="265"/>
      <c r="T570" s="265"/>
      <c r="U570" s="265"/>
      <c r="V570" s="265"/>
      <c r="W570" s="265"/>
      <c r="X570" s="265"/>
      <c r="Y570" s="265"/>
      <c r="Z570" s="265"/>
      <c r="AA570" s="265"/>
      <c r="AB570" s="265"/>
      <c r="AC570" s="265"/>
      <c r="AD570" s="265"/>
      <c r="AE570" s="265"/>
      <c r="AF570" s="265"/>
      <c r="AG570" s="265"/>
      <c r="AH570" s="265"/>
      <c r="AI570" s="265"/>
      <c r="AJ570" s="265"/>
      <c r="AK570" s="265"/>
      <c r="AL570" s="265"/>
      <c r="AM570" s="265"/>
      <c r="AN570" s="265"/>
      <c r="AO570" s="265"/>
    </row>
    <row r="571" spans="1:41" ht="12.75" customHeight="1">
      <c r="A571" s="15"/>
      <c r="B571" s="15"/>
      <c r="C571" s="15"/>
      <c r="D571" s="29"/>
      <c r="E571" s="29"/>
      <c r="F571" s="29"/>
      <c r="G571" s="29"/>
      <c r="H571" s="29"/>
      <c r="I571" s="29"/>
      <c r="J571" s="29"/>
      <c r="K571" s="29"/>
      <c r="L571" s="29"/>
      <c r="M571" s="29"/>
      <c r="N571" s="29"/>
      <c r="O571" s="265"/>
      <c r="P571" s="265"/>
      <c r="Q571" s="265"/>
      <c r="R571" s="265"/>
      <c r="S571" s="265"/>
      <c r="T571" s="265"/>
      <c r="U571" s="265"/>
      <c r="V571" s="265"/>
      <c r="W571" s="265"/>
      <c r="X571" s="265"/>
      <c r="Y571" s="265"/>
      <c r="Z571" s="265"/>
      <c r="AA571" s="265"/>
      <c r="AB571" s="265"/>
      <c r="AC571" s="265"/>
      <c r="AD571" s="265"/>
      <c r="AE571" s="265"/>
      <c r="AF571" s="265"/>
      <c r="AG571" s="265"/>
      <c r="AH571" s="265"/>
      <c r="AI571" s="265"/>
      <c r="AJ571" s="265"/>
      <c r="AK571" s="265"/>
      <c r="AL571" s="265"/>
      <c r="AM571" s="265"/>
      <c r="AN571" s="265"/>
      <c r="AO571" s="265"/>
    </row>
    <row r="572" spans="1:41" ht="12.75" customHeight="1">
      <c r="A572" s="15"/>
      <c r="B572" s="15"/>
      <c r="C572" s="15"/>
      <c r="D572" s="15"/>
      <c r="E572" s="15"/>
      <c r="F572" s="15"/>
      <c r="G572" s="15"/>
      <c r="H572" s="15"/>
      <c r="I572" s="15"/>
      <c r="J572" s="15"/>
      <c r="K572" s="28"/>
      <c r="L572" s="28"/>
      <c r="M572" s="28"/>
      <c r="N572" s="28"/>
      <c r="O572" s="265"/>
      <c r="P572" s="265"/>
      <c r="Q572" s="265"/>
      <c r="R572" s="265"/>
      <c r="S572" s="265"/>
      <c r="T572" s="265"/>
      <c r="U572" s="265"/>
      <c r="V572" s="265"/>
      <c r="W572" s="265"/>
      <c r="X572" s="265"/>
      <c r="Y572" s="265"/>
      <c r="Z572" s="265"/>
      <c r="AA572" s="265"/>
      <c r="AB572" s="265"/>
      <c r="AC572" s="265"/>
      <c r="AD572" s="265"/>
      <c r="AE572" s="265"/>
      <c r="AF572" s="265"/>
      <c r="AG572" s="265"/>
      <c r="AH572" s="265"/>
      <c r="AI572" s="265"/>
      <c r="AJ572" s="265"/>
      <c r="AK572" s="265"/>
      <c r="AL572" s="265"/>
      <c r="AM572" s="265"/>
      <c r="AN572" s="265"/>
      <c r="AO572" s="265"/>
    </row>
    <row r="573" spans="1:41" ht="12.75" customHeight="1">
      <c r="A573" s="15"/>
      <c r="B573" s="15"/>
      <c r="C573" s="15"/>
      <c r="D573" s="15"/>
      <c r="E573" s="15"/>
      <c r="F573" s="15"/>
      <c r="G573" s="15"/>
      <c r="H573" s="15"/>
      <c r="I573" s="15"/>
      <c r="J573" s="15"/>
      <c r="K573" s="28"/>
      <c r="L573" s="28"/>
      <c r="M573" s="28"/>
      <c r="N573" s="28"/>
      <c r="O573" s="265"/>
      <c r="P573" s="265"/>
      <c r="Q573" s="265"/>
      <c r="R573" s="265"/>
      <c r="S573" s="265"/>
      <c r="T573" s="265"/>
      <c r="U573" s="265"/>
      <c r="V573" s="265"/>
      <c r="W573" s="265"/>
      <c r="X573" s="265"/>
      <c r="Y573" s="265"/>
      <c r="Z573" s="265"/>
      <c r="AA573" s="265"/>
      <c r="AB573" s="265"/>
      <c r="AC573" s="265"/>
      <c r="AD573" s="265"/>
      <c r="AE573" s="265"/>
      <c r="AF573" s="265"/>
      <c r="AG573" s="265"/>
      <c r="AH573" s="265"/>
      <c r="AI573" s="265"/>
      <c r="AJ573" s="265"/>
      <c r="AK573" s="265"/>
      <c r="AL573" s="265"/>
      <c r="AM573" s="265"/>
      <c r="AN573" s="265"/>
      <c r="AO573" s="265"/>
    </row>
    <row r="574" spans="1:41" ht="12.75" customHeight="1">
      <c r="A574" s="15"/>
      <c r="B574" s="15"/>
      <c r="C574" s="15"/>
      <c r="D574" s="15"/>
      <c r="E574" s="15"/>
      <c r="F574" s="15"/>
      <c r="G574" s="15"/>
      <c r="H574" s="15"/>
      <c r="I574" s="15"/>
      <c r="J574" s="15"/>
      <c r="K574" s="28"/>
      <c r="L574" s="28"/>
      <c r="M574" s="28"/>
      <c r="N574" s="28"/>
      <c r="O574" s="265"/>
      <c r="P574" s="265"/>
      <c r="Q574" s="265"/>
      <c r="R574" s="265"/>
      <c r="S574" s="265"/>
      <c r="T574" s="265"/>
      <c r="U574" s="265"/>
      <c r="V574" s="265"/>
      <c r="W574" s="265"/>
      <c r="X574" s="265"/>
      <c r="Y574" s="265"/>
      <c r="Z574" s="265"/>
      <c r="AA574" s="265"/>
      <c r="AB574" s="265"/>
      <c r="AC574" s="265"/>
      <c r="AD574" s="265"/>
      <c r="AE574" s="265"/>
      <c r="AF574" s="265"/>
      <c r="AG574" s="265"/>
      <c r="AH574" s="265"/>
      <c r="AI574" s="265"/>
      <c r="AJ574" s="265"/>
      <c r="AK574" s="265"/>
      <c r="AL574" s="265"/>
      <c r="AM574" s="265"/>
      <c r="AN574" s="265"/>
      <c r="AO574" s="265"/>
    </row>
    <row r="575" spans="1:41" ht="12.75" customHeight="1">
      <c r="A575" s="15"/>
      <c r="B575" s="15"/>
      <c r="C575" s="15"/>
      <c r="D575" s="15"/>
      <c r="E575" s="15"/>
      <c r="F575" s="15"/>
      <c r="G575" s="15"/>
      <c r="H575" s="15"/>
      <c r="I575" s="15"/>
      <c r="J575" s="15"/>
      <c r="K575" s="28"/>
      <c r="L575" s="28"/>
      <c r="M575" s="28"/>
      <c r="N575" s="28"/>
      <c r="O575" s="265"/>
      <c r="P575" s="265"/>
      <c r="Q575" s="265"/>
      <c r="R575" s="265"/>
      <c r="S575" s="265"/>
      <c r="T575" s="265"/>
      <c r="U575" s="265"/>
      <c r="V575" s="265"/>
      <c r="W575" s="265"/>
      <c r="X575" s="265"/>
      <c r="Y575" s="265"/>
      <c r="Z575" s="265"/>
      <c r="AA575" s="265"/>
      <c r="AB575" s="265"/>
      <c r="AC575" s="265"/>
      <c r="AD575" s="265"/>
      <c r="AE575" s="265"/>
      <c r="AF575" s="265"/>
      <c r="AG575" s="265"/>
      <c r="AH575" s="265"/>
      <c r="AI575" s="265"/>
      <c r="AJ575" s="265"/>
      <c r="AK575" s="265"/>
      <c r="AL575" s="265"/>
      <c r="AM575" s="265"/>
      <c r="AN575" s="265"/>
      <c r="AO575" s="265"/>
    </row>
    <row r="576" spans="1:41" ht="12.75" customHeight="1">
      <c r="A576" s="15"/>
      <c r="B576" s="15"/>
      <c r="C576" s="15"/>
      <c r="D576" s="15"/>
      <c r="E576" s="15"/>
      <c r="F576" s="15"/>
      <c r="G576" s="15"/>
      <c r="H576" s="15"/>
      <c r="I576" s="15"/>
      <c r="J576" s="15"/>
      <c r="K576" s="28"/>
      <c r="L576" s="28"/>
      <c r="M576" s="28"/>
      <c r="N576" s="28"/>
      <c r="O576" s="265"/>
      <c r="P576" s="265"/>
      <c r="Q576" s="265"/>
      <c r="R576" s="265"/>
      <c r="S576" s="265"/>
      <c r="T576" s="265"/>
      <c r="U576" s="265"/>
      <c r="V576" s="265"/>
      <c r="W576" s="265"/>
      <c r="X576" s="265"/>
      <c r="Y576" s="265"/>
      <c r="Z576" s="265"/>
      <c r="AA576" s="265"/>
      <c r="AB576" s="265"/>
      <c r="AC576" s="265"/>
      <c r="AD576" s="265"/>
      <c r="AE576" s="265"/>
      <c r="AF576" s="265"/>
      <c r="AG576" s="265"/>
      <c r="AH576" s="265"/>
      <c r="AI576" s="265"/>
      <c r="AJ576" s="265"/>
      <c r="AK576" s="265"/>
      <c r="AL576" s="265"/>
      <c r="AM576" s="265"/>
      <c r="AN576" s="265"/>
      <c r="AO576" s="265"/>
    </row>
    <row r="577" spans="1:41" ht="12.75" customHeight="1">
      <c r="A577" s="15"/>
      <c r="B577" s="15"/>
      <c r="C577" s="15"/>
      <c r="D577" s="15"/>
      <c r="E577" s="15"/>
      <c r="F577" s="15"/>
      <c r="G577" s="15"/>
      <c r="H577" s="15"/>
      <c r="I577" s="15"/>
      <c r="J577" s="15"/>
      <c r="K577" s="28"/>
      <c r="L577" s="28"/>
      <c r="M577" s="28"/>
      <c r="N577" s="28"/>
      <c r="O577" s="265"/>
      <c r="P577" s="265"/>
      <c r="Q577" s="265"/>
      <c r="R577" s="265"/>
      <c r="S577" s="265"/>
      <c r="T577" s="265"/>
      <c r="U577" s="265"/>
      <c r="V577" s="265"/>
      <c r="W577" s="265"/>
      <c r="X577" s="265"/>
      <c r="Y577" s="265"/>
      <c r="Z577" s="265"/>
      <c r="AA577" s="265"/>
      <c r="AB577" s="265"/>
      <c r="AC577" s="265"/>
      <c r="AD577" s="265"/>
      <c r="AE577" s="265"/>
      <c r="AF577" s="265"/>
      <c r="AG577" s="265"/>
      <c r="AH577" s="265"/>
      <c r="AI577" s="265"/>
      <c r="AJ577" s="265"/>
      <c r="AK577" s="265"/>
      <c r="AL577" s="265"/>
      <c r="AM577" s="265"/>
      <c r="AN577" s="265"/>
      <c r="AO577" s="265"/>
    </row>
    <row r="578" spans="1:41" ht="12.75">
      <c r="A578" s="15"/>
      <c r="B578" s="15"/>
      <c r="C578" s="15"/>
      <c r="D578" s="15"/>
      <c r="E578" s="15"/>
      <c r="F578" s="15"/>
      <c r="G578" s="15"/>
      <c r="H578" s="15"/>
      <c r="I578" s="15"/>
      <c r="J578" s="15"/>
      <c r="K578" s="28"/>
      <c r="L578" s="28"/>
      <c r="M578" s="28"/>
      <c r="N578" s="28"/>
      <c r="O578" s="265"/>
      <c r="P578" s="265"/>
      <c r="Q578" s="265"/>
      <c r="R578" s="265"/>
      <c r="S578" s="265"/>
      <c r="T578" s="265"/>
      <c r="U578" s="265"/>
      <c r="V578" s="265"/>
      <c r="W578" s="265"/>
      <c r="X578" s="265"/>
      <c r="Y578" s="265"/>
      <c r="Z578" s="265"/>
      <c r="AA578" s="265"/>
      <c r="AB578" s="265"/>
      <c r="AC578" s="265"/>
      <c r="AD578" s="265"/>
      <c r="AE578" s="265"/>
      <c r="AF578" s="265"/>
      <c r="AG578" s="265"/>
      <c r="AH578" s="265"/>
      <c r="AI578" s="265"/>
      <c r="AJ578" s="265"/>
      <c r="AK578" s="265"/>
      <c r="AL578" s="265"/>
      <c r="AM578" s="265"/>
      <c r="AN578" s="265"/>
      <c r="AO578" s="265"/>
    </row>
    <row r="579" spans="2:41" ht="12.75" customHeight="1">
      <c r="B579" s="261" t="s">
        <v>402</v>
      </c>
      <c r="C579" s="261"/>
      <c r="D579" s="261"/>
      <c r="E579" s="261"/>
      <c r="F579" s="261"/>
      <c r="G579" s="261"/>
      <c r="H579" s="261"/>
      <c r="I579" s="261"/>
      <c r="J579" s="261"/>
      <c r="K579" s="261"/>
      <c r="L579" s="261"/>
      <c r="M579" s="261"/>
      <c r="N579" s="261"/>
      <c r="O579" s="261"/>
      <c r="P579" s="261"/>
      <c r="Q579" s="261"/>
      <c r="R579" s="261"/>
      <c r="S579" s="261"/>
      <c r="T579" s="261"/>
      <c r="U579" s="261"/>
      <c r="V579" s="261"/>
      <c r="W579" s="261"/>
      <c r="X579" s="261"/>
      <c r="Y579" s="261"/>
      <c r="Z579" s="261"/>
      <c r="AA579" s="261"/>
      <c r="AB579" s="261"/>
      <c r="AC579" s="261"/>
      <c r="AD579" s="261"/>
      <c r="AE579" s="261"/>
      <c r="AF579" s="261"/>
      <c r="AG579" s="261"/>
      <c r="AH579" s="261"/>
      <c r="AI579" s="261"/>
      <c r="AJ579" s="261"/>
      <c r="AK579" s="261"/>
      <c r="AL579" s="261"/>
      <c r="AM579" s="261"/>
      <c r="AN579" s="261"/>
      <c r="AO579" s="261"/>
    </row>
    <row r="580" spans="1:41" ht="12.75" customHeight="1">
      <c r="A580" s="10"/>
      <c r="B580" s="261"/>
      <c r="C580" s="261"/>
      <c r="D580" s="261"/>
      <c r="E580" s="261"/>
      <c r="F580" s="261"/>
      <c r="G580" s="261"/>
      <c r="H580" s="261"/>
      <c r="I580" s="261"/>
      <c r="J580" s="261"/>
      <c r="K580" s="261"/>
      <c r="L580" s="261"/>
      <c r="M580" s="261"/>
      <c r="N580" s="261"/>
      <c r="O580" s="261"/>
      <c r="P580" s="261"/>
      <c r="Q580" s="261"/>
      <c r="R580" s="261"/>
      <c r="S580" s="261"/>
      <c r="T580" s="261"/>
      <c r="U580" s="261"/>
      <c r="V580" s="261"/>
      <c r="W580" s="261"/>
      <c r="X580" s="261"/>
      <c r="Y580" s="261"/>
      <c r="Z580" s="261"/>
      <c r="AA580" s="261"/>
      <c r="AB580" s="261"/>
      <c r="AC580" s="261"/>
      <c r="AD580" s="261"/>
      <c r="AE580" s="261"/>
      <c r="AF580" s="261"/>
      <c r="AG580" s="261"/>
      <c r="AH580" s="261"/>
      <c r="AI580" s="261"/>
      <c r="AJ580" s="261"/>
      <c r="AK580" s="261"/>
      <c r="AL580" s="261"/>
      <c r="AM580" s="261"/>
      <c r="AN580" s="261"/>
      <c r="AO580" s="261"/>
    </row>
    <row r="581" spans="1:41" ht="12.75" customHeight="1">
      <c r="A581" s="15"/>
      <c r="B581" s="15"/>
      <c r="C581" s="15"/>
      <c r="D581" s="264" t="s">
        <v>403</v>
      </c>
      <c r="E581" s="264"/>
      <c r="F581" s="264"/>
      <c r="G581" s="264"/>
      <c r="H581" s="264"/>
      <c r="I581" s="264"/>
      <c r="J581" s="264"/>
      <c r="K581" s="264"/>
      <c r="L581" s="264"/>
      <c r="M581" s="264"/>
      <c r="N581" s="264"/>
      <c r="O581" s="17" t="s">
        <v>137</v>
      </c>
      <c r="P581" s="197"/>
      <c r="Q581" s="197"/>
      <c r="R581" s="197"/>
      <c r="S581" s="197"/>
      <c r="T581" s="197"/>
      <c r="U581" s="197"/>
      <c r="V581" s="197"/>
      <c r="W581" s="197"/>
      <c r="X581" s="197"/>
      <c r="Y581" s="197"/>
      <c r="Z581" s="197"/>
      <c r="AA581" s="197"/>
      <c r="AB581" s="197"/>
      <c r="AC581" s="197"/>
      <c r="AD581" s="197"/>
      <c r="AE581" s="197"/>
      <c r="AF581" s="197"/>
      <c r="AG581" s="197"/>
      <c r="AH581" s="197"/>
      <c r="AI581" s="197"/>
      <c r="AJ581" s="197"/>
      <c r="AK581" s="197"/>
      <c r="AL581" s="197"/>
      <c r="AM581" s="197"/>
      <c r="AN581" s="197"/>
      <c r="AO581" s="197"/>
    </row>
    <row r="582" spans="1:41" ht="2.25" customHeight="1">
      <c r="A582" s="15"/>
      <c r="B582" s="15"/>
      <c r="C582" s="15"/>
      <c r="D582" s="15"/>
      <c r="E582" s="15"/>
      <c r="F582" s="15"/>
      <c r="G582" s="15"/>
      <c r="H582" s="15"/>
      <c r="I582" s="15"/>
      <c r="J582" s="15"/>
      <c r="K582" s="28"/>
      <c r="L582" s="28"/>
      <c r="M582" s="28"/>
      <c r="N582" s="28"/>
      <c r="O582" s="28"/>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37"/>
    </row>
    <row r="583" spans="1:41" ht="12.75" customHeight="1">
      <c r="A583" s="15"/>
      <c r="B583" s="15"/>
      <c r="C583" s="15"/>
      <c r="D583" s="264"/>
      <c r="E583" s="264"/>
      <c r="F583" s="264"/>
      <c r="G583" s="264"/>
      <c r="H583" s="264"/>
      <c r="I583" s="264"/>
      <c r="J583" s="264"/>
      <c r="K583" s="264"/>
      <c r="L583" s="264"/>
      <c r="M583" s="264"/>
      <c r="N583" s="264"/>
      <c r="O583" s="17" t="s">
        <v>137</v>
      </c>
      <c r="P583" s="197"/>
      <c r="Q583" s="197"/>
      <c r="R583" s="197"/>
      <c r="S583" s="197"/>
      <c r="T583" s="197"/>
      <c r="U583" s="197"/>
      <c r="V583" s="197"/>
      <c r="W583" s="197"/>
      <c r="X583" s="197"/>
      <c r="Y583" s="197"/>
      <c r="Z583" s="197"/>
      <c r="AA583" s="197"/>
      <c r="AB583" s="197"/>
      <c r="AC583" s="197"/>
      <c r="AD583" s="197"/>
      <c r="AE583" s="197"/>
      <c r="AF583" s="197"/>
      <c r="AG583" s="197"/>
      <c r="AH583" s="197"/>
      <c r="AI583" s="197"/>
      <c r="AJ583" s="197"/>
      <c r="AK583" s="197"/>
      <c r="AL583" s="197"/>
      <c r="AM583" s="197"/>
      <c r="AN583" s="197"/>
      <c r="AO583" s="197"/>
    </row>
    <row r="584" spans="1:41" ht="2.25" customHeight="1">
      <c r="A584" s="15"/>
      <c r="B584" s="15"/>
      <c r="C584" s="15"/>
      <c r="D584" s="15"/>
      <c r="E584" s="15"/>
      <c r="F584" s="15"/>
      <c r="G584" s="15"/>
      <c r="H584" s="15"/>
      <c r="I584" s="15"/>
      <c r="J584" s="15"/>
      <c r="K584" s="28"/>
      <c r="L584" s="28"/>
      <c r="M584" s="28"/>
      <c r="N584" s="28"/>
      <c r="O584" s="28"/>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37"/>
    </row>
    <row r="585" spans="1:41" ht="12.75" customHeight="1">
      <c r="A585" s="15"/>
      <c r="B585" s="15"/>
      <c r="C585" s="15"/>
      <c r="D585" s="264"/>
      <c r="E585" s="264"/>
      <c r="F585" s="264"/>
      <c r="G585" s="264"/>
      <c r="H585" s="264"/>
      <c r="I585" s="264"/>
      <c r="J585" s="264"/>
      <c r="K585" s="264"/>
      <c r="L585" s="264"/>
      <c r="M585" s="264"/>
      <c r="N585" s="264"/>
      <c r="O585" s="17" t="s">
        <v>137</v>
      </c>
      <c r="P585" s="197"/>
      <c r="Q585" s="197"/>
      <c r="R585" s="197"/>
      <c r="S585" s="197"/>
      <c r="T585" s="197"/>
      <c r="U585" s="197"/>
      <c r="V585" s="197"/>
      <c r="W585" s="197"/>
      <c r="X585" s="197"/>
      <c r="Y585" s="197"/>
      <c r="Z585" s="197"/>
      <c r="AA585" s="197"/>
      <c r="AB585" s="197"/>
      <c r="AC585" s="197"/>
      <c r="AD585" s="197"/>
      <c r="AE585" s="197"/>
      <c r="AF585" s="197"/>
      <c r="AG585" s="197"/>
      <c r="AH585" s="197"/>
      <c r="AI585" s="197"/>
      <c r="AJ585" s="197"/>
      <c r="AK585" s="197"/>
      <c r="AL585" s="197"/>
      <c r="AM585" s="197"/>
      <c r="AN585" s="197"/>
      <c r="AO585" s="197"/>
    </row>
    <row r="586" spans="1:41" ht="2.25" customHeight="1">
      <c r="A586" s="15"/>
      <c r="B586" s="15"/>
      <c r="C586" s="15"/>
      <c r="D586" s="15"/>
      <c r="E586" s="15"/>
      <c r="F586" s="15"/>
      <c r="G586" s="15"/>
      <c r="H586" s="15"/>
      <c r="I586" s="15"/>
      <c r="J586" s="15"/>
      <c r="K586" s="28"/>
      <c r="L586" s="28"/>
      <c r="M586" s="28"/>
      <c r="N586" s="28"/>
      <c r="O586" s="28"/>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37"/>
    </row>
    <row r="587" spans="1:41" ht="12.75" customHeight="1">
      <c r="A587" s="15"/>
      <c r="B587" s="15"/>
      <c r="C587" s="15"/>
      <c r="D587" s="264"/>
      <c r="E587" s="264"/>
      <c r="F587" s="264"/>
      <c r="G587" s="264"/>
      <c r="H587" s="264"/>
      <c r="I587" s="264"/>
      <c r="J587" s="264"/>
      <c r="K587" s="264"/>
      <c r="L587" s="264"/>
      <c r="M587" s="264"/>
      <c r="N587" s="264"/>
      <c r="O587" s="17" t="s">
        <v>137</v>
      </c>
      <c r="P587" s="197"/>
      <c r="Q587" s="197"/>
      <c r="R587" s="197"/>
      <c r="S587" s="197"/>
      <c r="T587" s="197"/>
      <c r="U587" s="197"/>
      <c r="V587" s="197"/>
      <c r="W587" s="197"/>
      <c r="X587" s="197"/>
      <c r="Y587" s="197"/>
      <c r="Z587" s="197"/>
      <c r="AA587" s="197"/>
      <c r="AB587" s="197"/>
      <c r="AC587" s="197"/>
      <c r="AD587" s="197"/>
      <c r="AE587" s="197"/>
      <c r="AF587" s="197"/>
      <c r="AG587" s="197"/>
      <c r="AH587" s="197"/>
      <c r="AI587" s="197"/>
      <c r="AJ587" s="197"/>
      <c r="AK587" s="197"/>
      <c r="AL587" s="197"/>
      <c r="AM587" s="197"/>
      <c r="AN587" s="197"/>
      <c r="AO587" s="197"/>
    </row>
    <row r="588" spans="1:41" ht="2.25" customHeight="1">
      <c r="A588" s="15"/>
      <c r="B588" s="15"/>
      <c r="C588" s="15"/>
      <c r="D588" s="15"/>
      <c r="E588" s="15"/>
      <c r="F588" s="15"/>
      <c r="G588" s="15"/>
      <c r="H588" s="15"/>
      <c r="I588" s="15"/>
      <c r="J588" s="15"/>
      <c r="K588" s="28"/>
      <c r="L588" s="28"/>
      <c r="M588" s="28"/>
      <c r="N588" s="28"/>
      <c r="O588" s="28"/>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row>
    <row r="589" spans="1:41" ht="12.75" customHeight="1">
      <c r="A589" s="15"/>
      <c r="B589" s="15"/>
      <c r="C589" s="15"/>
      <c r="D589" s="264"/>
      <c r="E589" s="264"/>
      <c r="F589" s="264"/>
      <c r="G589" s="264"/>
      <c r="H589" s="264"/>
      <c r="I589" s="264"/>
      <c r="J589" s="264"/>
      <c r="K589" s="264"/>
      <c r="L589" s="264"/>
      <c r="M589" s="264"/>
      <c r="N589" s="264"/>
      <c r="O589" s="17" t="s">
        <v>137</v>
      </c>
      <c r="P589" s="197"/>
      <c r="Q589" s="197"/>
      <c r="R589" s="197"/>
      <c r="S589" s="197"/>
      <c r="T589" s="197"/>
      <c r="U589" s="197"/>
      <c r="V589" s="197"/>
      <c r="W589" s="197"/>
      <c r="X589" s="197"/>
      <c r="Y589" s="197"/>
      <c r="Z589" s="197"/>
      <c r="AA589" s="197"/>
      <c r="AB589" s="197"/>
      <c r="AC589" s="197"/>
      <c r="AD589" s="197"/>
      <c r="AE589" s="197"/>
      <c r="AF589" s="197"/>
      <c r="AG589" s="197"/>
      <c r="AH589" s="197"/>
      <c r="AI589" s="197"/>
      <c r="AJ589" s="197"/>
      <c r="AK589" s="197"/>
      <c r="AL589" s="197"/>
      <c r="AM589" s="197"/>
      <c r="AN589" s="197"/>
      <c r="AO589" s="197"/>
    </row>
    <row r="590" spans="1:41" ht="2.25" customHeight="1">
      <c r="A590" s="15"/>
      <c r="B590" s="15"/>
      <c r="C590" s="15"/>
      <c r="D590" s="15"/>
      <c r="E590" s="15"/>
      <c r="F590" s="15"/>
      <c r="G590" s="15"/>
      <c r="H590" s="15"/>
      <c r="I590" s="15"/>
      <c r="J590" s="15"/>
      <c r="K590" s="28"/>
      <c r="L590" s="28"/>
      <c r="M590" s="28"/>
      <c r="N590" s="28"/>
      <c r="O590" s="28"/>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row>
    <row r="591" spans="1:41" ht="12.75" customHeight="1">
      <c r="A591" s="15"/>
      <c r="B591" s="15"/>
      <c r="C591" s="15"/>
      <c r="D591" s="264"/>
      <c r="E591" s="264"/>
      <c r="F591" s="264"/>
      <c r="G591" s="264"/>
      <c r="H591" s="264"/>
      <c r="I591" s="264"/>
      <c r="J591" s="264"/>
      <c r="K591" s="264"/>
      <c r="L591" s="264"/>
      <c r="M591" s="264"/>
      <c r="N591" s="264"/>
      <c r="O591" s="17" t="s">
        <v>137</v>
      </c>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row>
    <row r="592" spans="1:41" ht="2.25" customHeight="1">
      <c r="A592" s="15"/>
      <c r="B592" s="15"/>
      <c r="C592" s="15"/>
      <c r="D592" s="15"/>
      <c r="E592" s="15"/>
      <c r="F592" s="15"/>
      <c r="G592" s="15"/>
      <c r="H592" s="15"/>
      <c r="I592" s="15"/>
      <c r="J592" s="15"/>
      <c r="K592" s="28"/>
      <c r="L592" s="28"/>
      <c r="M592" s="28"/>
      <c r="N592" s="28"/>
      <c r="O592" s="28"/>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row>
    <row r="593" spans="1:41" ht="12.75" customHeight="1">
      <c r="A593" s="15"/>
      <c r="B593" s="15"/>
      <c r="C593" s="15"/>
      <c r="D593" s="264"/>
      <c r="E593" s="264"/>
      <c r="F593" s="264"/>
      <c r="G593" s="264"/>
      <c r="H593" s="264"/>
      <c r="I593" s="264"/>
      <c r="J593" s="264"/>
      <c r="K593" s="264"/>
      <c r="L593" s="264"/>
      <c r="M593" s="264"/>
      <c r="N593" s="264"/>
      <c r="O593" s="17" t="s">
        <v>137</v>
      </c>
      <c r="P593" s="197"/>
      <c r="Q593" s="197"/>
      <c r="R593" s="197"/>
      <c r="S593" s="197"/>
      <c r="T593" s="197"/>
      <c r="U593" s="197"/>
      <c r="V593" s="197"/>
      <c r="W593" s="197"/>
      <c r="X593" s="197"/>
      <c r="Y593" s="197"/>
      <c r="Z593" s="197"/>
      <c r="AA593" s="197"/>
      <c r="AB593" s="197"/>
      <c r="AC593" s="197"/>
      <c r="AD593" s="197"/>
      <c r="AE593" s="197"/>
      <c r="AF593" s="197"/>
      <c r="AG593" s="197"/>
      <c r="AH593" s="197"/>
      <c r="AI593" s="197"/>
      <c r="AJ593" s="197"/>
      <c r="AK593" s="197"/>
      <c r="AL593" s="197"/>
      <c r="AM593" s="197"/>
      <c r="AN593" s="197"/>
      <c r="AO593" s="197"/>
    </row>
    <row r="594" spans="1:41" ht="2.25" customHeight="1">
      <c r="A594" s="15"/>
      <c r="B594" s="15"/>
      <c r="C594" s="15"/>
      <c r="D594" s="15"/>
      <c r="E594" s="15"/>
      <c r="F594" s="15"/>
      <c r="G594" s="15"/>
      <c r="H594" s="15"/>
      <c r="I594" s="15"/>
      <c r="J594" s="15"/>
      <c r="K594" s="28"/>
      <c r="L594" s="28"/>
      <c r="M594" s="28"/>
      <c r="N594" s="28"/>
      <c r="O594" s="28"/>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37"/>
    </row>
    <row r="595" spans="1:41" ht="12.75" customHeight="1">
      <c r="A595" s="15"/>
      <c r="B595" s="15"/>
      <c r="C595" s="15"/>
      <c r="D595" s="264"/>
      <c r="E595" s="264"/>
      <c r="F595" s="264"/>
      <c r="G595" s="264"/>
      <c r="H595" s="264"/>
      <c r="I595" s="264"/>
      <c r="J595" s="264"/>
      <c r="K595" s="264"/>
      <c r="L595" s="264"/>
      <c r="M595" s="264"/>
      <c r="N595" s="264"/>
      <c r="O595" s="17" t="s">
        <v>137</v>
      </c>
      <c r="P595" s="197"/>
      <c r="Q595" s="197"/>
      <c r="R595" s="197"/>
      <c r="S595" s="197"/>
      <c r="T595" s="197"/>
      <c r="U595" s="197"/>
      <c r="V595" s="197"/>
      <c r="W595" s="197"/>
      <c r="X595" s="197"/>
      <c r="Y595" s="197"/>
      <c r="Z595" s="197"/>
      <c r="AA595" s="197"/>
      <c r="AB595" s="197"/>
      <c r="AC595" s="197"/>
      <c r="AD595" s="197"/>
      <c r="AE595" s="197"/>
      <c r="AF595" s="197"/>
      <c r="AG595" s="197"/>
      <c r="AH595" s="197"/>
      <c r="AI595" s="197"/>
      <c r="AJ595" s="197"/>
      <c r="AK595" s="197"/>
      <c r="AL595" s="197"/>
      <c r="AM595" s="197"/>
      <c r="AN595" s="197"/>
      <c r="AO595" s="197"/>
    </row>
    <row r="596" spans="1:41" ht="2.25" customHeight="1">
      <c r="A596" s="15"/>
      <c r="B596" s="15"/>
      <c r="C596" s="15"/>
      <c r="D596" s="15"/>
      <c r="E596" s="15"/>
      <c r="F596" s="15"/>
      <c r="G596" s="15"/>
      <c r="H596" s="15"/>
      <c r="I596" s="15"/>
      <c r="J596" s="15"/>
      <c r="K596" s="28"/>
      <c r="L596" s="28"/>
      <c r="M596" s="28"/>
      <c r="N596" s="28"/>
      <c r="O596" s="28"/>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row>
    <row r="597" spans="1:41" ht="12.75" customHeight="1">
      <c r="A597" s="15"/>
      <c r="B597" s="15"/>
      <c r="C597" s="15"/>
      <c r="D597" s="264"/>
      <c r="E597" s="264"/>
      <c r="F597" s="264"/>
      <c r="G597" s="264"/>
      <c r="H597" s="264"/>
      <c r="I597" s="264"/>
      <c r="J597" s="264"/>
      <c r="K597" s="264"/>
      <c r="L597" s="264"/>
      <c r="M597" s="264"/>
      <c r="N597" s="264"/>
      <c r="O597" s="17" t="s">
        <v>137</v>
      </c>
      <c r="P597" s="197"/>
      <c r="Q597" s="197"/>
      <c r="R597" s="197"/>
      <c r="S597" s="197"/>
      <c r="T597" s="197"/>
      <c r="U597" s="197"/>
      <c r="V597" s="197"/>
      <c r="W597" s="197"/>
      <c r="X597" s="197"/>
      <c r="Y597" s="197"/>
      <c r="Z597" s="197"/>
      <c r="AA597" s="197"/>
      <c r="AB597" s="197"/>
      <c r="AC597" s="197"/>
      <c r="AD597" s="197"/>
      <c r="AE597" s="197"/>
      <c r="AF597" s="197"/>
      <c r="AG597" s="197"/>
      <c r="AH597" s="197"/>
      <c r="AI597" s="197"/>
      <c r="AJ597" s="197"/>
      <c r="AK597" s="197"/>
      <c r="AL597" s="197"/>
      <c r="AM597" s="197"/>
      <c r="AN597" s="197"/>
      <c r="AO597" s="197"/>
    </row>
    <row r="598" spans="1:41" ht="2.25" customHeight="1">
      <c r="A598" s="15"/>
      <c r="B598" s="15"/>
      <c r="C598" s="15"/>
      <c r="D598" s="15"/>
      <c r="E598" s="15"/>
      <c r="F598" s="15"/>
      <c r="G598" s="15"/>
      <c r="H598" s="15"/>
      <c r="I598" s="15"/>
      <c r="J598" s="15"/>
      <c r="K598" s="28"/>
      <c r="L598" s="28"/>
      <c r="M598" s="28"/>
      <c r="N598" s="28"/>
      <c r="O598" s="28"/>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row>
    <row r="599" spans="1:41" ht="12.75" customHeight="1">
      <c r="A599" s="15"/>
      <c r="B599" s="15"/>
      <c r="C599" s="15"/>
      <c r="D599" s="264"/>
      <c r="E599" s="264"/>
      <c r="F599" s="264"/>
      <c r="G599" s="264"/>
      <c r="H599" s="264"/>
      <c r="I599" s="264"/>
      <c r="J599" s="264"/>
      <c r="K599" s="264"/>
      <c r="L599" s="264"/>
      <c r="M599" s="264"/>
      <c r="N599" s="264"/>
      <c r="O599" s="17" t="s">
        <v>137</v>
      </c>
      <c r="P599" s="197"/>
      <c r="Q599" s="197"/>
      <c r="R599" s="197"/>
      <c r="S599" s="197"/>
      <c r="T599" s="197"/>
      <c r="U599" s="197"/>
      <c r="V599" s="197"/>
      <c r="W599" s="197"/>
      <c r="X599" s="197"/>
      <c r="Y599" s="197"/>
      <c r="Z599" s="197"/>
      <c r="AA599" s="197"/>
      <c r="AB599" s="197"/>
      <c r="AC599" s="197"/>
      <c r="AD599" s="197"/>
      <c r="AE599" s="197"/>
      <c r="AF599" s="197"/>
      <c r="AG599" s="197"/>
      <c r="AH599" s="197"/>
      <c r="AI599" s="197"/>
      <c r="AJ599" s="197"/>
      <c r="AK599" s="197"/>
      <c r="AL599" s="197"/>
      <c r="AM599" s="197"/>
      <c r="AN599" s="197"/>
      <c r="AO599" s="197"/>
    </row>
    <row r="600" ht="2.25" customHeight="1"/>
    <row r="601" spans="1:41" ht="12.75" customHeight="1">
      <c r="A601" s="15"/>
      <c r="B601" s="15"/>
      <c r="C601" s="15"/>
      <c r="D601" s="264" t="s">
        <v>404</v>
      </c>
      <c r="E601" s="264"/>
      <c r="F601" s="264"/>
      <c r="G601" s="264"/>
      <c r="H601" s="264"/>
      <c r="I601" s="264"/>
      <c r="J601" s="264"/>
      <c r="K601" s="264"/>
      <c r="L601" s="264"/>
      <c r="M601" s="264"/>
      <c r="N601" s="264"/>
      <c r="O601" s="265"/>
      <c r="P601" s="265"/>
      <c r="Q601" s="265"/>
      <c r="R601" s="265"/>
      <c r="S601" s="265"/>
      <c r="T601" s="265"/>
      <c r="U601" s="265"/>
      <c r="V601" s="265"/>
      <c r="W601" s="265"/>
      <c r="X601" s="265"/>
      <c r="Y601" s="265"/>
      <c r="Z601" s="265"/>
      <c r="AA601" s="265"/>
      <c r="AB601" s="265"/>
      <c r="AC601" s="265"/>
      <c r="AD601" s="265"/>
      <c r="AE601" s="265"/>
      <c r="AF601" s="265"/>
      <c r="AG601" s="265"/>
      <c r="AH601" s="265"/>
      <c r="AI601" s="265"/>
      <c r="AJ601" s="265"/>
      <c r="AK601" s="265"/>
      <c r="AL601" s="265"/>
      <c r="AM601" s="265"/>
      <c r="AN601" s="265"/>
      <c r="AO601" s="265"/>
    </row>
    <row r="602" spans="1:41" ht="12.75" customHeight="1">
      <c r="A602" s="15"/>
      <c r="B602" s="15"/>
      <c r="C602" s="15"/>
      <c r="D602" s="29"/>
      <c r="E602" s="29"/>
      <c r="F602" s="29"/>
      <c r="G602" s="29"/>
      <c r="H602" s="29"/>
      <c r="I602" s="29"/>
      <c r="J602" s="29"/>
      <c r="K602" s="29"/>
      <c r="L602" s="29"/>
      <c r="M602" s="29"/>
      <c r="N602" s="29"/>
      <c r="O602" s="265"/>
      <c r="P602" s="265"/>
      <c r="Q602" s="265"/>
      <c r="R602" s="265"/>
      <c r="S602" s="265"/>
      <c r="T602" s="265"/>
      <c r="U602" s="265"/>
      <c r="V602" s="265"/>
      <c r="W602" s="265"/>
      <c r="X602" s="265"/>
      <c r="Y602" s="265"/>
      <c r="Z602" s="265"/>
      <c r="AA602" s="265"/>
      <c r="AB602" s="265"/>
      <c r="AC602" s="265"/>
      <c r="AD602" s="265"/>
      <c r="AE602" s="265"/>
      <c r="AF602" s="265"/>
      <c r="AG602" s="265"/>
      <c r="AH602" s="265"/>
      <c r="AI602" s="265"/>
      <c r="AJ602" s="265"/>
      <c r="AK602" s="265"/>
      <c r="AL602" s="265"/>
      <c r="AM602" s="265"/>
      <c r="AN602" s="265"/>
      <c r="AO602" s="265"/>
    </row>
    <row r="603" spans="1:41" ht="12.75" customHeight="1">
      <c r="A603" s="15"/>
      <c r="B603" s="15"/>
      <c r="C603" s="15"/>
      <c r="D603" s="29"/>
      <c r="E603" s="29"/>
      <c r="F603" s="29"/>
      <c r="G603" s="29"/>
      <c r="H603" s="29"/>
      <c r="I603" s="29"/>
      <c r="J603" s="29"/>
      <c r="K603" s="29"/>
      <c r="L603" s="29"/>
      <c r="M603" s="29"/>
      <c r="N603" s="29"/>
      <c r="O603" s="265"/>
      <c r="P603" s="265"/>
      <c r="Q603" s="265"/>
      <c r="R603" s="265"/>
      <c r="S603" s="265"/>
      <c r="T603" s="265"/>
      <c r="U603" s="265"/>
      <c r="V603" s="265"/>
      <c r="W603" s="265"/>
      <c r="X603" s="265"/>
      <c r="Y603" s="265"/>
      <c r="Z603" s="265"/>
      <c r="AA603" s="265"/>
      <c r="AB603" s="265"/>
      <c r="AC603" s="265"/>
      <c r="AD603" s="265"/>
      <c r="AE603" s="265"/>
      <c r="AF603" s="265"/>
      <c r="AG603" s="265"/>
      <c r="AH603" s="265"/>
      <c r="AI603" s="265"/>
      <c r="AJ603" s="265"/>
      <c r="AK603" s="265"/>
      <c r="AL603" s="265"/>
      <c r="AM603" s="265"/>
      <c r="AN603" s="265"/>
      <c r="AO603" s="265"/>
    </row>
    <row r="604" spans="1:41" ht="12.75" customHeight="1">
      <c r="A604" s="15"/>
      <c r="B604" s="15"/>
      <c r="C604" s="15"/>
      <c r="D604" s="29"/>
      <c r="E604" s="29"/>
      <c r="F604" s="29"/>
      <c r="G604" s="29"/>
      <c r="H604" s="29"/>
      <c r="I604" s="29"/>
      <c r="J604" s="29"/>
      <c r="K604" s="29"/>
      <c r="L604" s="29"/>
      <c r="M604" s="29"/>
      <c r="N604" s="29"/>
      <c r="O604" s="265"/>
      <c r="P604" s="265"/>
      <c r="Q604" s="265"/>
      <c r="R604" s="265"/>
      <c r="S604" s="265"/>
      <c r="T604" s="265"/>
      <c r="U604" s="265"/>
      <c r="V604" s="265"/>
      <c r="W604" s="265"/>
      <c r="X604" s="265"/>
      <c r="Y604" s="265"/>
      <c r="Z604" s="265"/>
      <c r="AA604" s="265"/>
      <c r="AB604" s="265"/>
      <c r="AC604" s="265"/>
      <c r="AD604" s="265"/>
      <c r="AE604" s="265"/>
      <c r="AF604" s="265"/>
      <c r="AG604" s="265"/>
      <c r="AH604" s="265"/>
      <c r="AI604" s="265"/>
      <c r="AJ604" s="265"/>
      <c r="AK604" s="265"/>
      <c r="AL604" s="265"/>
      <c r="AM604" s="265"/>
      <c r="AN604" s="265"/>
      <c r="AO604" s="265"/>
    </row>
    <row r="605" spans="1:41" ht="12.75" customHeight="1">
      <c r="A605" s="15"/>
      <c r="B605" s="15"/>
      <c r="C605" s="15"/>
      <c r="D605" s="29"/>
      <c r="E605" s="29"/>
      <c r="F605" s="29"/>
      <c r="G605" s="29"/>
      <c r="H605" s="29"/>
      <c r="I605" s="29"/>
      <c r="J605" s="29"/>
      <c r="K605" s="29"/>
      <c r="L605" s="29"/>
      <c r="M605" s="29"/>
      <c r="N605" s="29"/>
      <c r="O605" s="265"/>
      <c r="P605" s="265"/>
      <c r="Q605" s="265"/>
      <c r="R605" s="265"/>
      <c r="S605" s="265"/>
      <c r="T605" s="265"/>
      <c r="U605" s="265"/>
      <c r="V605" s="265"/>
      <c r="W605" s="265"/>
      <c r="X605" s="265"/>
      <c r="Y605" s="265"/>
      <c r="Z605" s="265"/>
      <c r="AA605" s="265"/>
      <c r="AB605" s="265"/>
      <c r="AC605" s="265"/>
      <c r="AD605" s="265"/>
      <c r="AE605" s="265"/>
      <c r="AF605" s="265"/>
      <c r="AG605" s="265"/>
      <c r="AH605" s="265"/>
      <c r="AI605" s="265"/>
      <c r="AJ605" s="265"/>
      <c r="AK605" s="265"/>
      <c r="AL605" s="265"/>
      <c r="AM605" s="265"/>
      <c r="AN605" s="265"/>
      <c r="AO605" s="265"/>
    </row>
    <row r="606" spans="1:41" ht="12.75" customHeight="1">
      <c r="A606" s="15"/>
      <c r="B606" s="15"/>
      <c r="C606" s="15"/>
      <c r="D606" s="29"/>
      <c r="E606" s="29"/>
      <c r="F606" s="29"/>
      <c r="G606" s="29"/>
      <c r="H606" s="29"/>
      <c r="I606" s="29"/>
      <c r="J606" s="29"/>
      <c r="K606" s="29"/>
      <c r="L606" s="29"/>
      <c r="M606" s="29"/>
      <c r="N606" s="29"/>
      <c r="O606" s="265"/>
      <c r="P606" s="265"/>
      <c r="Q606" s="265"/>
      <c r="R606" s="265"/>
      <c r="S606" s="265"/>
      <c r="T606" s="265"/>
      <c r="U606" s="265"/>
      <c r="V606" s="265"/>
      <c r="W606" s="265"/>
      <c r="X606" s="265"/>
      <c r="Y606" s="265"/>
      <c r="Z606" s="265"/>
      <c r="AA606" s="265"/>
      <c r="AB606" s="265"/>
      <c r="AC606" s="265"/>
      <c r="AD606" s="265"/>
      <c r="AE606" s="265"/>
      <c r="AF606" s="265"/>
      <c r="AG606" s="265"/>
      <c r="AH606" s="265"/>
      <c r="AI606" s="265"/>
      <c r="AJ606" s="265"/>
      <c r="AK606" s="265"/>
      <c r="AL606" s="265"/>
      <c r="AM606" s="265"/>
      <c r="AN606" s="265"/>
      <c r="AO606" s="265"/>
    </row>
    <row r="607" spans="1:41" ht="12.75" customHeight="1">
      <c r="A607" s="15"/>
      <c r="B607" s="15"/>
      <c r="C607" s="15"/>
      <c r="D607" s="29"/>
      <c r="E607" s="29"/>
      <c r="F607" s="29"/>
      <c r="G607" s="29"/>
      <c r="H607" s="29"/>
      <c r="I607" s="29"/>
      <c r="J607" s="29"/>
      <c r="K607" s="29"/>
      <c r="L607" s="29"/>
      <c r="M607" s="29"/>
      <c r="N607" s="29"/>
      <c r="O607" s="265"/>
      <c r="P607" s="265"/>
      <c r="Q607" s="265"/>
      <c r="R607" s="265"/>
      <c r="S607" s="265"/>
      <c r="T607" s="265"/>
      <c r="U607" s="265"/>
      <c r="V607" s="265"/>
      <c r="W607" s="265"/>
      <c r="X607" s="265"/>
      <c r="Y607" s="265"/>
      <c r="Z607" s="265"/>
      <c r="AA607" s="265"/>
      <c r="AB607" s="265"/>
      <c r="AC607" s="265"/>
      <c r="AD607" s="265"/>
      <c r="AE607" s="265"/>
      <c r="AF607" s="265"/>
      <c r="AG607" s="265"/>
      <c r="AH607" s="265"/>
      <c r="AI607" s="265"/>
      <c r="AJ607" s="265"/>
      <c r="AK607" s="265"/>
      <c r="AL607" s="265"/>
      <c r="AM607" s="265"/>
      <c r="AN607" s="265"/>
      <c r="AO607" s="265"/>
    </row>
    <row r="608" spans="1:41" ht="12.75" customHeight="1">
      <c r="A608" s="15"/>
      <c r="B608" s="15"/>
      <c r="C608" s="15"/>
      <c r="D608" s="29"/>
      <c r="E608" s="29"/>
      <c r="F608" s="29"/>
      <c r="G608" s="29"/>
      <c r="H608" s="29"/>
      <c r="I608" s="29"/>
      <c r="J608" s="29"/>
      <c r="K608" s="29"/>
      <c r="L608" s="29"/>
      <c r="M608" s="29"/>
      <c r="N608" s="29"/>
      <c r="O608" s="265"/>
      <c r="P608" s="265"/>
      <c r="Q608" s="265"/>
      <c r="R608" s="265"/>
      <c r="S608" s="265"/>
      <c r="T608" s="265"/>
      <c r="U608" s="265"/>
      <c r="V608" s="265"/>
      <c r="W608" s="265"/>
      <c r="X608" s="265"/>
      <c r="Y608" s="265"/>
      <c r="Z608" s="265"/>
      <c r="AA608" s="265"/>
      <c r="AB608" s="265"/>
      <c r="AC608" s="265"/>
      <c r="AD608" s="265"/>
      <c r="AE608" s="265"/>
      <c r="AF608" s="265"/>
      <c r="AG608" s="265"/>
      <c r="AH608" s="265"/>
      <c r="AI608" s="265"/>
      <c r="AJ608" s="265"/>
      <c r="AK608" s="265"/>
      <c r="AL608" s="265"/>
      <c r="AM608" s="265"/>
      <c r="AN608" s="265"/>
      <c r="AO608" s="265"/>
    </row>
    <row r="609" spans="1:41" ht="12.75" customHeight="1">
      <c r="A609" s="15"/>
      <c r="B609" s="15"/>
      <c r="C609" s="15"/>
      <c r="D609" s="29"/>
      <c r="E609" s="29"/>
      <c r="F609" s="29"/>
      <c r="G609" s="29"/>
      <c r="H609" s="29"/>
      <c r="I609" s="29"/>
      <c r="J609" s="29"/>
      <c r="K609" s="29"/>
      <c r="L609" s="29"/>
      <c r="M609" s="29"/>
      <c r="N609" s="29"/>
      <c r="O609" s="265"/>
      <c r="P609" s="265"/>
      <c r="Q609" s="265"/>
      <c r="R609" s="265"/>
      <c r="S609" s="265"/>
      <c r="T609" s="265"/>
      <c r="U609" s="265"/>
      <c r="V609" s="265"/>
      <c r="W609" s="265"/>
      <c r="X609" s="265"/>
      <c r="Y609" s="265"/>
      <c r="Z609" s="265"/>
      <c r="AA609" s="265"/>
      <c r="AB609" s="265"/>
      <c r="AC609" s="265"/>
      <c r="AD609" s="265"/>
      <c r="AE609" s="265"/>
      <c r="AF609" s="265"/>
      <c r="AG609" s="265"/>
      <c r="AH609" s="265"/>
      <c r="AI609" s="265"/>
      <c r="AJ609" s="265"/>
      <c r="AK609" s="265"/>
      <c r="AL609" s="265"/>
      <c r="AM609" s="265"/>
      <c r="AN609" s="265"/>
      <c r="AO609" s="265"/>
    </row>
    <row r="610" spans="1:41" ht="12.75" customHeight="1">
      <c r="A610" s="15"/>
      <c r="B610" s="15"/>
      <c r="C610" s="15"/>
      <c r="D610" s="29"/>
      <c r="E610" s="29"/>
      <c r="F610" s="29"/>
      <c r="G610" s="29"/>
      <c r="H610" s="29"/>
      <c r="I610" s="29"/>
      <c r="J610" s="29"/>
      <c r="K610" s="29"/>
      <c r="L610" s="29"/>
      <c r="M610" s="29"/>
      <c r="N610" s="29"/>
      <c r="O610" s="265"/>
      <c r="P610" s="265"/>
      <c r="Q610" s="265"/>
      <c r="R610" s="265"/>
      <c r="S610" s="265"/>
      <c r="T610" s="265"/>
      <c r="U610" s="265"/>
      <c r="V610" s="265"/>
      <c r="W610" s="265"/>
      <c r="X610" s="265"/>
      <c r="Y610" s="265"/>
      <c r="Z610" s="265"/>
      <c r="AA610" s="265"/>
      <c r="AB610" s="265"/>
      <c r="AC610" s="265"/>
      <c r="AD610" s="265"/>
      <c r="AE610" s="265"/>
      <c r="AF610" s="265"/>
      <c r="AG610" s="265"/>
      <c r="AH610" s="265"/>
      <c r="AI610" s="265"/>
      <c r="AJ610" s="265"/>
      <c r="AK610" s="265"/>
      <c r="AL610" s="265"/>
      <c r="AM610" s="265"/>
      <c r="AN610" s="265"/>
      <c r="AO610" s="265"/>
    </row>
    <row r="611" spans="1:41" ht="12.75" customHeight="1">
      <c r="A611" s="15"/>
      <c r="B611" s="15"/>
      <c r="C611" s="15"/>
      <c r="D611" s="29"/>
      <c r="E611" s="29"/>
      <c r="F611" s="29"/>
      <c r="G611" s="29"/>
      <c r="H611" s="29"/>
      <c r="I611" s="29"/>
      <c r="J611" s="29"/>
      <c r="K611" s="29"/>
      <c r="L611" s="29"/>
      <c r="M611" s="29"/>
      <c r="N611" s="29"/>
      <c r="O611" s="265"/>
      <c r="P611" s="265"/>
      <c r="Q611" s="265"/>
      <c r="R611" s="265"/>
      <c r="S611" s="265"/>
      <c r="T611" s="265"/>
      <c r="U611" s="265"/>
      <c r="V611" s="265"/>
      <c r="W611" s="265"/>
      <c r="X611" s="265"/>
      <c r="Y611" s="265"/>
      <c r="Z611" s="265"/>
      <c r="AA611" s="265"/>
      <c r="AB611" s="265"/>
      <c r="AC611" s="265"/>
      <c r="AD611" s="265"/>
      <c r="AE611" s="265"/>
      <c r="AF611" s="265"/>
      <c r="AG611" s="265"/>
      <c r="AH611" s="265"/>
      <c r="AI611" s="265"/>
      <c r="AJ611" s="265"/>
      <c r="AK611" s="265"/>
      <c r="AL611" s="265"/>
      <c r="AM611" s="265"/>
      <c r="AN611" s="265"/>
      <c r="AO611" s="265"/>
    </row>
    <row r="612" spans="1:41" ht="12.75" customHeight="1">
      <c r="A612" s="15"/>
      <c r="B612" s="15"/>
      <c r="C612" s="15"/>
      <c r="D612" s="29"/>
      <c r="E612" s="29"/>
      <c r="F612" s="29"/>
      <c r="G612" s="29"/>
      <c r="H612" s="29"/>
      <c r="I612" s="29"/>
      <c r="J612" s="29"/>
      <c r="K612" s="29"/>
      <c r="L612" s="29"/>
      <c r="M612" s="29"/>
      <c r="N612" s="29"/>
      <c r="O612" s="265"/>
      <c r="P612" s="265"/>
      <c r="Q612" s="265"/>
      <c r="R612" s="265"/>
      <c r="S612" s="265"/>
      <c r="T612" s="265"/>
      <c r="U612" s="265"/>
      <c r="V612" s="265"/>
      <c r="W612" s="265"/>
      <c r="X612" s="265"/>
      <c r="Y612" s="265"/>
      <c r="Z612" s="265"/>
      <c r="AA612" s="265"/>
      <c r="AB612" s="265"/>
      <c r="AC612" s="265"/>
      <c r="AD612" s="265"/>
      <c r="AE612" s="265"/>
      <c r="AF612" s="265"/>
      <c r="AG612" s="265"/>
      <c r="AH612" s="265"/>
      <c r="AI612" s="265"/>
      <c r="AJ612" s="265"/>
      <c r="AK612" s="265"/>
      <c r="AL612" s="265"/>
      <c r="AM612" s="265"/>
      <c r="AN612" s="265"/>
      <c r="AO612" s="265"/>
    </row>
    <row r="613" spans="1:41" ht="12.75" customHeight="1">
      <c r="A613" s="15"/>
      <c r="B613" s="15"/>
      <c r="C613" s="15"/>
      <c r="D613" s="15"/>
      <c r="E613" s="15"/>
      <c r="F613" s="15"/>
      <c r="G613" s="15"/>
      <c r="H613" s="15"/>
      <c r="I613" s="15"/>
      <c r="J613" s="15"/>
      <c r="K613" s="28"/>
      <c r="L613" s="28"/>
      <c r="M613" s="28"/>
      <c r="N613" s="28"/>
      <c r="O613" s="265"/>
      <c r="P613" s="265"/>
      <c r="Q613" s="265"/>
      <c r="R613" s="265"/>
      <c r="S613" s="265"/>
      <c r="T613" s="265"/>
      <c r="U613" s="265"/>
      <c r="V613" s="265"/>
      <c r="W613" s="265"/>
      <c r="X613" s="265"/>
      <c r="Y613" s="265"/>
      <c r="Z613" s="265"/>
      <c r="AA613" s="265"/>
      <c r="AB613" s="265"/>
      <c r="AC613" s="265"/>
      <c r="AD613" s="265"/>
      <c r="AE613" s="265"/>
      <c r="AF613" s="265"/>
      <c r="AG613" s="265"/>
      <c r="AH613" s="265"/>
      <c r="AI613" s="265"/>
      <c r="AJ613" s="265"/>
      <c r="AK613" s="265"/>
      <c r="AL613" s="265"/>
      <c r="AM613" s="265"/>
      <c r="AN613" s="265"/>
      <c r="AO613" s="265"/>
    </row>
    <row r="614" spans="1:41" ht="12.75" customHeight="1">
      <c r="A614" s="15"/>
      <c r="B614" s="15"/>
      <c r="C614" s="15"/>
      <c r="D614" s="15"/>
      <c r="E614" s="15"/>
      <c r="F614" s="15"/>
      <c r="G614" s="15"/>
      <c r="H614" s="15"/>
      <c r="I614" s="15"/>
      <c r="J614" s="15"/>
      <c r="K614" s="28"/>
      <c r="L614" s="28"/>
      <c r="M614" s="28"/>
      <c r="N614" s="28"/>
      <c r="O614" s="265"/>
      <c r="P614" s="265"/>
      <c r="Q614" s="265"/>
      <c r="R614" s="265"/>
      <c r="S614" s="265"/>
      <c r="T614" s="265"/>
      <c r="U614" s="265"/>
      <c r="V614" s="265"/>
      <c r="W614" s="265"/>
      <c r="X614" s="265"/>
      <c r="Y614" s="265"/>
      <c r="Z614" s="265"/>
      <c r="AA614" s="265"/>
      <c r="AB614" s="265"/>
      <c r="AC614" s="265"/>
      <c r="AD614" s="265"/>
      <c r="AE614" s="265"/>
      <c r="AF614" s="265"/>
      <c r="AG614" s="265"/>
      <c r="AH614" s="265"/>
      <c r="AI614" s="265"/>
      <c r="AJ614" s="265"/>
      <c r="AK614" s="265"/>
      <c r="AL614" s="265"/>
      <c r="AM614" s="265"/>
      <c r="AN614" s="265"/>
      <c r="AO614" s="265"/>
    </row>
    <row r="615" spans="1:41" ht="12.75" customHeight="1">
      <c r="A615" s="15"/>
      <c r="B615" s="15"/>
      <c r="C615" s="15"/>
      <c r="D615" s="15"/>
      <c r="E615" s="15"/>
      <c r="F615" s="15"/>
      <c r="G615" s="15"/>
      <c r="H615" s="15"/>
      <c r="I615" s="15"/>
      <c r="J615" s="15"/>
      <c r="K615" s="28"/>
      <c r="L615" s="28"/>
      <c r="M615" s="28"/>
      <c r="N615" s="28"/>
      <c r="O615" s="265"/>
      <c r="P615" s="265"/>
      <c r="Q615" s="265"/>
      <c r="R615" s="265"/>
      <c r="S615" s="265"/>
      <c r="T615" s="265"/>
      <c r="U615" s="265"/>
      <c r="V615" s="265"/>
      <c r="W615" s="265"/>
      <c r="X615" s="265"/>
      <c r="Y615" s="265"/>
      <c r="Z615" s="265"/>
      <c r="AA615" s="265"/>
      <c r="AB615" s="265"/>
      <c r="AC615" s="265"/>
      <c r="AD615" s="265"/>
      <c r="AE615" s="265"/>
      <c r="AF615" s="265"/>
      <c r="AG615" s="265"/>
      <c r="AH615" s="265"/>
      <c r="AI615" s="265"/>
      <c r="AJ615" s="265"/>
      <c r="AK615" s="265"/>
      <c r="AL615" s="265"/>
      <c r="AM615" s="265"/>
      <c r="AN615" s="265"/>
      <c r="AO615" s="265"/>
    </row>
    <row r="616" spans="1:41" ht="12.75" customHeight="1">
      <c r="A616" s="15"/>
      <c r="B616" s="15"/>
      <c r="C616" s="15"/>
      <c r="D616" s="15"/>
      <c r="E616" s="15"/>
      <c r="F616" s="15"/>
      <c r="G616" s="15"/>
      <c r="H616" s="15"/>
      <c r="I616" s="15"/>
      <c r="J616" s="15"/>
      <c r="K616" s="28"/>
      <c r="L616" s="28"/>
      <c r="M616" s="28"/>
      <c r="N616" s="28"/>
      <c r="O616" s="265"/>
      <c r="P616" s="265"/>
      <c r="Q616" s="265"/>
      <c r="R616" s="265"/>
      <c r="S616" s="265"/>
      <c r="T616" s="265"/>
      <c r="U616" s="265"/>
      <c r="V616" s="265"/>
      <c r="W616" s="265"/>
      <c r="X616" s="265"/>
      <c r="Y616" s="265"/>
      <c r="Z616" s="265"/>
      <c r="AA616" s="265"/>
      <c r="AB616" s="265"/>
      <c r="AC616" s="265"/>
      <c r="AD616" s="265"/>
      <c r="AE616" s="265"/>
      <c r="AF616" s="265"/>
      <c r="AG616" s="265"/>
      <c r="AH616" s="265"/>
      <c r="AI616" s="265"/>
      <c r="AJ616" s="265"/>
      <c r="AK616" s="265"/>
      <c r="AL616" s="265"/>
      <c r="AM616" s="265"/>
      <c r="AN616" s="265"/>
      <c r="AO616" s="265"/>
    </row>
    <row r="617" spans="1:41" ht="12.75" customHeight="1">
      <c r="A617" s="15"/>
      <c r="B617" s="15"/>
      <c r="C617" s="15"/>
      <c r="D617" s="15"/>
      <c r="E617" s="15"/>
      <c r="F617" s="15"/>
      <c r="G617" s="15"/>
      <c r="H617" s="15"/>
      <c r="I617" s="15"/>
      <c r="J617" s="15"/>
      <c r="K617" s="28"/>
      <c r="L617" s="28"/>
      <c r="M617" s="28"/>
      <c r="N617" s="28"/>
      <c r="O617" s="265"/>
      <c r="P617" s="265"/>
      <c r="Q617" s="265"/>
      <c r="R617" s="265"/>
      <c r="S617" s="265"/>
      <c r="T617" s="265"/>
      <c r="U617" s="265"/>
      <c r="V617" s="265"/>
      <c r="W617" s="265"/>
      <c r="X617" s="265"/>
      <c r="Y617" s="265"/>
      <c r="Z617" s="265"/>
      <c r="AA617" s="265"/>
      <c r="AB617" s="265"/>
      <c r="AC617" s="265"/>
      <c r="AD617" s="265"/>
      <c r="AE617" s="265"/>
      <c r="AF617" s="265"/>
      <c r="AG617" s="265"/>
      <c r="AH617" s="265"/>
      <c r="AI617" s="265"/>
      <c r="AJ617" s="265"/>
      <c r="AK617" s="265"/>
      <c r="AL617" s="265"/>
      <c r="AM617" s="265"/>
      <c r="AN617" s="265"/>
      <c r="AO617" s="265"/>
    </row>
    <row r="618" spans="2:41" ht="12.75" customHeight="1">
      <c r="B618" s="261" t="s">
        <v>455</v>
      </c>
      <c r="C618" s="261"/>
      <c r="D618" s="261"/>
      <c r="E618" s="261"/>
      <c r="F618" s="261"/>
      <c r="G618" s="261"/>
      <c r="H618" s="261"/>
      <c r="I618" s="261"/>
      <c r="J618" s="261"/>
      <c r="K618" s="261"/>
      <c r="L618" s="261"/>
      <c r="M618" s="261"/>
      <c r="N618" s="261"/>
      <c r="O618" s="261"/>
      <c r="P618" s="261"/>
      <c r="Q618" s="261"/>
      <c r="R618" s="261"/>
      <c r="S618" s="261"/>
      <c r="T618" s="261"/>
      <c r="U618" s="261"/>
      <c r="V618" s="261"/>
      <c r="W618" s="261"/>
      <c r="X618" s="261"/>
      <c r="Y618" s="261"/>
      <c r="Z618" s="261"/>
      <c r="AA618" s="261"/>
      <c r="AB618" s="261"/>
      <c r="AC618" s="261"/>
      <c r="AD618" s="261"/>
      <c r="AE618" s="261"/>
      <c r="AF618" s="261"/>
      <c r="AG618" s="261"/>
      <c r="AH618" s="261"/>
      <c r="AI618" s="261"/>
      <c r="AJ618" s="261"/>
      <c r="AK618" s="261"/>
      <c r="AL618" s="261"/>
      <c r="AM618" s="261"/>
      <c r="AN618" s="261"/>
      <c r="AO618" s="261"/>
    </row>
    <row r="619" spans="1:41" ht="12.75" customHeight="1">
      <c r="A619" s="10"/>
      <c r="B619" s="261"/>
      <c r="C619" s="261"/>
      <c r="D619" s="261"/>
      <c r="E619" s="261"/>
      <c r="F619" s="261"/>
      <c r="G619" s="261"/>
      <c r="H619" s="261"/>
      <c r="I619" s="261"/>
      <c r="J619" s="261"/>
      <c r="K619" s="261"/>
      <c r="L619" s="261"/>
      <c r="M619" s="261"/>
      <c r="N619" s="261"/>
      <c r="O619" s="261"/>
      <c r="P619" s="261"/>
      <c r="Q619" s="261"/>
      <c r="R619" s="261"/>
      <c r="S619" s="261"/>
      <c r="T619" s="261"/>
      <c r="U619" s="261"/>
      <c r="V619" s="261"/>
      <c r="W619" s="261"/>
      <c r="X619" s="261"/>
      <c r="Y619" s="261"/>
      <c r="Z619" s="261"/>
      <c r="AA619" s="261"/>
      <c r="AB619" s="261"/>
      <c r="AC619" s="261"/>
      <c r="AD619" s="261"/>
      <c r="AE619" s="261"/>
      <c r="AF619" s="261"/>
      <c r="AG619" s="261"/>
      <c r="AH619" s="261"/>
      <c r="AI619" s="261"/>
      <c r="AJ619" s="261"/>
      <c r="AK619" s="261"/>
      <c r="AL619" s="261"/>
      <c r="AM619" s="261"/>
      <c r="AN619" s="261"/>
      <c r="AO619" s="261"/>
    </row>
    <row r="620" spans="4:41" ht="12.75">
      <c r="D620" s="263" t="s">
        <v>780</v>
      </c>
      <c r="E620" s="263"/>
      <c r="F620" s="263"/>
      <c r="G620" s="263"/>
      <c r="H620" s="263"/>
      <c r="I620" s="263"/>
      <c r="J620" s="263"/>
      <c r="K620" s="263"/>
      <c r="L620" s="263"/>
      <c r="M620" s="263"/>
      <c r="N620" s="263"/>
      <c r="O620" s="263"/>
      <c r="P620" s="263"/>
      <c r="Q620" s="263"/>
      <c r="R620" s="263"/>
      <c r="S620" s="263"/>
      <c r="T620" s="263"/>
      <c r="U620" s="263"/>
      <c r="V620" s="263"/>
      <c r="W620" s="263"/>
      <c r="X620" s="263"/>
      <c r="Y620" s="263"/>
      <c r="Z620" s="263"/>
      <c r="AA620" s="263" t="s">
        <v>405</v>
      </c>
      <c r="AB620" s="263"/>
      <c r="AC620" s="263"/>
      <c r="AD620" s="263"/>
      <c r="AE620" s="263"/>
      <c r="AF620" s="263" t="s">
        <v>406</v>
      </c>
      <c r="AG620" s="263"/>
      <c r="AH620" s="263"/>
      <c r="AI620" s="263"/>
      <c r="AJ620" s="263"/>
      <c r="AK620" s="263" t="s">
        <v>407</v>
      </c>
      <c r="AL620" s="263"/>
      <c r="AM620" s="263"/>
      <c r="AN620" s="263"/>
      <c r="AO620" s="263"/>
    </row>
    <row r="621" ht="2.25" customHeight="1"/>
    <row r="622" spans="4:41" ht="12.75">
      <c r="D622" s="18" t="s">
        <v>137</v>
      </c>
      <c r="E622" s="246"/>
      <c r="F622" s="246"/>
      <c r="G622" s="246"/>
      <c r="H622" s="246"/>
      <c r="I622" s="246"/>
      <c r="J622" s="246"/>
      <c r="K622" s="246"/>
      <c r="L622" s="246"/>
      <c r="M622" s="246"/>
      <c r="N622" s="246"/>
      <c r="O622" s="246"/>
      <c r="P622" s="246"/>
      <c r="Q622" s="246"/>
      <c r="R622" s="246"/>
      <c r="S622" s="246"/>
      <c r="T622" s="246"/>
      <c r="U622" s="246"/>
      <c r="V622" s="246"/>
      <c r="W622" s="246"/>
      <c r="X622" s="246"/>
      <c r="Y622" s="246"/>
      <c r="Z622" s="246"/>
      <c r="AA622" s="247"/>
      <c r="AB622" s="248"/>
      <c r="AC622" s="248"/>
      <c r="AD622" s="248"/>
      <c r="AE622" s="249"/>
      <c r="AF622" s="250"/>
      <c r="AG622" s="250"/>
      <c r="AH622" s="250"/>
      <c r="AI622" s="250"/>
      <c r="AJ622" s="251"/>
      <c r="AK622" s="252"/>
      <c r="AL622" s="252"/>
      <c r="AM622" s="252"/>
      <c r="AN622" s="252"/>
      <c r="AO622" s="252"/>
    </row>
    <row r="623" spans="5:41" ht="2.25" customHeight="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c r="AA623" s="138"/>
      <c r="AB623" s="131"/>
      <c r="AC623" s="131"/>
      <c r="AD623" s="131"/>
      <c r="AE623" s="139"/>
      <c r="AF623" s="131"/>
      <c r="AG623" s="131"/>
      <c r="AH623" s="131"/>
      <c r="AI623" s="131"/>
      <c r="AJ623" s="139"/>
      <c r="AK623" s="131"/>
      <c r="AL623" s="131"/>
      <c r="AM623" s="131"/>
      <c r="AN623" s="131"/>
      <c r="AO623" s="131"/>
    </row>
    <row r="624" spans="4:41" ht="12.75">
      <c r="D624" s="18" t="s">
        <v>137</v>
      </c>
      <c r="E624" s="246"/>
      <c r="F624" s="246"/>
      <c r="G624" s="246"/>
      <c r="H624" s="246"/>
      <c r="I624" s="246"/>
      <c r="J624" s="246"/>
      <c r="K624" s="246"/>
      <c r="L624" s="246"/>
      <c r="M624" s="246"/>
      <c r="N624" s="246"/>
      <c r="O624" s="246"/>
      <c r="P624" s="246"/>
      <c r="Q624" s="246"/>
      <c r="R624" s="246"/>
      <c r="S624" s="246"/>
      <c r="T624" s="246"/>
      <c r="U624" s="246"/>
      <c r="V624" s="246"/>
      <c r="W624" s="246"/>
      <c r="X624" s="246"/>
      <c r="Y624" s="246"/>
      <c r="Z624" s="246"/>
      <c r="AA624" s="247"/>
      <c r="AB624" s="248"/>
      <c r="AC624" s="248"/>
      <c r="AD624" s="248"/>
      <c r="AE624" s="249"/>
      <c r="AF624" s="250"/>
      <c r="AG624" s="250"/>
      <c r="AH624" s="250"/>
      <c r="AI624" s="250"/>
      <c r="AJ624" s="251"/>
      <c r="AK624" s="252"/>
      <c r="AL624" s="252"/>
      <c r="AM624" s="252"/>
      <c r="AN624" s="252"/>
      <c r="AO624" s="252"/>
    </row>
    <row r="625" spans="5:41" ht="2.25" customHeight="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8"/>
      <c r="AB625" s="131"/>
      <c r="AC625" s="131"/>
      <c r="AD625" s="131"/>
      <c r="AE625" s="139"/>
      <c r="AF625" s="131"/>
      <c r="AG625" s="131"/>
      <c r="AH625" s="131"/>
      <c r="AI625" s="131"/>
      <c r="AJ625" s="139"/>
      <c r="AK625" s="131"/>
      <c r="AL625" s="131"/>
      <c r="AM625" s="131"/>
      <c r="AN625" s="131"/>
      <c r="AO625" s="131"/>
    </row>
    <row r="626" spans="4:41" ht="12.75">
      <c r="D626" s="18" t="s">
        <v>137</v>
      </c>
      <c r="E626" s="246"/>
      <c r="F626" s="246"/>
      <c r="G626" s="246"/>
      <c r="H626" s="246"/>
      <c r="I626" s="246"/>
      <c r="J626" s="246"/>
      <c r="K626" s="246"/>
      <c r="L626" s="246"/>
      <c r="M626" s="246"/>
      <c r="N626" s="246"/>
      <c r="O626" s="246"/>
      <c r="P626" s="246"/>
      <c r="Q626" s="246"/>
      <c r="R626" s="246"/>
      <c r="S626" s="246"/>
      <c r="T626" s="246"/>
      <c r="U626" s="246"/>
      <c r="V626" s="246"/>
      <c r="W626" s="246"/>
      <c r="X626" s="246"/>
      <c r="Y626" s="246"/>
      <c r="Z626" s="246"/>
      <c r="AA626" s="247"/>
      <c r="AB626" s="248"/>
      <c r="AC626" s="248"/>
      <c r="AD626" s="248"/>
      <c r="AE626" s="249"/>
      <c r="AF626" s="250"/>
      <c r="AG626" s="250"/>
      <c r="AH626" s="250"/>
      <c r="AI626" s="250"/>
      <c r="AJ626" s="251"/>
      <c r="AK626" s="252"/>
      <c r="AL626" s="252"/>
      <c r="AM626" s="252"/>
      <c r="AN626" s="252"/>
      <c r="AO626" s="252"/>
    </row>
    <row r="627" spans="5:41" ht="2.25" customHeight="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c r="AA627" s="131"/>
      <c r="AB627" s="131"/>
      <c r="AC627" s="131"/>
      <c r="AD627" s="131"/>
      <c r="AE627" s="131"/>
      <c r="AF627" s="131"/>
      <c r="AG627" s="131"/>
      <c r="AH627" s="131"/>
      <c r="AI627" s="131"/>
      <c r="AJ627" s="131"/>
      <c r="AK627" s="131"/>
      <c r="AL627" s="131"/>
      <c r="AM627" s="131"/>
      <c r="AN627" s="131"/>
      <c r="AO627" s="131"/>
    </row>
    <row r="628" spans="4:41" ht="12.75">
      <c r="D628" s="18" t="s">
        <v>137</v>
      </c>
      <c r="E628" s="246"/>
      <c r="F628" s="246"/>
      <c r="G628" s="246"/>
      <c r="H628" s="246"/>
      <c r="I628" s="246"/>
      <c r="J628" s="246"/>
      <c r="K628" s="246"/>
      <c r="L628" s="246"/>
      <c r="M628" s="246"/>
      <c r="N628" s="246"/>
      <c r="O628" s="246"/>
      <c r="P628" s="246"/>
      <c r="Q628" s="246"/>
      <c r="R628" s="246"/>
      <c r="S628" s="246"/>
      <c r="T628" s="246"/>
      <c r="U628" s="246"/>
      <c r="V628" s="246"/>
      <c r="W628" s="246"/>
      <c r="X628" s="246"/>
      <c r="Y628" s="246"/>
      <c r="Z628" s="246"/>
      <c r="AA628" s="247"/>
      <c r="AB628" s="248"/>
      <c r="AC628" s="248"/>
      <c r="AD628" s="248"/>
      <c r="AE628" s="249"/>
      <c r="AF628" s="250"/>
      <c r="AG628" s="250"/>
      <c r="AH628" s="250"/>
      <c r="AI628" s="250"/>
      <c r="AJ628" s="251"/>
      <c r="AK628" s="252"/>
      <c r="AL628" s="252"/>
      <c r="AM628" s="252"/>
      <c r="AN628" s="252"/>
      <c r="AO628" s="252"/>
    </row>
    <row r="629" spans="5:41" ht="2.25" customHeight="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c r="AA629" s="131"/>
      <c r="AB629" s="131"/>
      <c r="AC629" s="131"/>
      <c r="AD629" s="131"/>
      <c r="AE629" s="131"/>
      <c r="AF629" s="131"/>
      <c r="AG629" s="131"/>
      <c r="AH629" s="131"/>
      <c r="AI629" s="131"/>
      <c r="AJ629" s="131"/>
      <c r="AK629" s="131"/>
      <c r="AL629" s="131"/>
      <c r="AM629" s="131"/>
      <c r="AN629" s="131"/>
      <c r="AO629" s="131"/>
    </row>
    <row r="630" spans="4:41" ht="12.75">
      <c r="D630" s="18" t="s">
        <v>137</v>
      </c>
      <c r="E630" s="246"/>
      <c r="F630" s="246"/>
      <c r="G630" s="246"/>
      <c r="H630" s="246"/>
      <c r="I630" s="246"/>
      <c r="J630" s="246"/>
      <c r="K630" s="246"/>
      <c r="L630" s="246"/>
      <c r="M630" s="246"/>
      <c r="N630" s="246"/>
      <c r="O630" s="246"/>
      <c r="P630" s="246"/>
      <c r="Q630" s="246"/>
      <c r="R630" s="246"/>
      <c r="S630" s="246"/>
      <c r="T630" s="246"/>
      <c r="U630" s="246"/>
      <c r="V630" s="246"/>
      <c r="W630" s="246"/>
      <c r="X630" s="246"/>
      <c r="Y630" s="246"/>
      <c r="Z630" s="246"/>
      <c r="AA630" s="247"/>
      <c r="AB630" s="248"/>
      <c r="AC630" s="248"/>
      <c r="AD630" s="248"/>
      <c r="AE630" s="249"/>
      <c r="AF630" s="250"/>
      <c r="AG630" s="250"/>
      <c r="AH630" s="250"/>
      <c r="AI630" s="250"/>
      <c r="AJ630" s="251"/>
      <c r="AK630" s="252"/>
      <c r="AL630" s="252"/>
      <c r="AM630" s="252"/>
      <c r="AN630" s="252"/>
      <c r="AO630" s="252"/>
    </row>
    <row r="631" spans="2:41" ht="12.75" customHeight="1">
      <c r="B631" s="261" t="s">
        <v>408</v>
      </c>
      <c r="C631" s="261"/>
      <c r="D631" s="261"/>
      <c r="E631" s="261"/>
      <c r="F631" s="261"/>
      <c r="G631" s="261"/>
      <c r="H631" s="261"/>
      <c r="I631" s="261"/>
      <c r="J631" s="261"/>
      <c r="K631" s="261"/>
      <c r="L631" s="261"/>
      <c r="M631" s="261"/>
      <c r="N631" s="261"/>
      <c r="O631" s="261"/>
      <c r="P631" s="261"/>
      <c r="Q631" s="261"/>
      <c r="R631" s="261"/>
      <c r="S631" s="261"/>
      <c r="T631" s="261"/>
      <c r="U631" s="261"/>
      <c r="V631" s="261"/>
      <c r="W631" s="261"/>
      <c r="X631" s="261"/>
      <c r="Y631" s="261"/>
      <c r="Z631" s="261"/>
      <c r="AA631" s="261"/>
      <c r="AB631" s="261"/>
      <c r="AC631" s="261"/>
      <c r="AD631" s="261"/>
      <c r="AE631" s="261"/>
      <c r="AF631" s="261"/>
      <c r="AG631" s="261"/>
      <c r="AH631" s="261"/>
      <c r="AI631" s="261"/>
      <c r="AJ631" s="261"/>
      <c r="AK631" s="261"/>
      <c r="AL631" s="261"/>
      <c r="AM631" s="261"/>
      <c r="AN631" s="261"/>
      <c r="AO631" s="261"/>
    </row>
    <row r="632" spans="1:41" ht="12.75" customHeight="1">
      <c r="A632" s="10"/>
      <c r="B632" s="261"/>
      <c r="C632" s="261"/>
      <c r="D632" s="261"/>
      <c r="E632" s="261"/>
      <c r="F632" s="261"/>
      <c r="G632" s="261"/>
      <c r="H632" s="261"/>
      <c r="I632" s="261"/>
      <c r="J632" s="261"/>
      <c r="K632" s="261"/>
      <c r="L632" s="261"/>
      <c r="M632" s="261"/>
      <c r="N632" s="261"/>
      <c r="O632" s="261"/>
      <c r="P632" s="261"/>
      <c r="Q632" s="261"/>
      <c r="R632" s="261"/>
      <c r="S632" s="261"/>
      <c r="T632" s="261"/>
      <c r="U632" s="261"/>
      <c r="V632" s="261"/>
      <c r="W632" s="261"/>
      <c r="X632" s="261"/>
      <c r="Y632" s="261"/>
      <c r="Z632" s="261"/>
      <c r="AA632" s="261"/>
      <c r="AB632" s="261"/>
      <c r="AC632" s="261"/>
      <c r="AD632" s="261"/>
      <c r="AE632" s="261"/>
      <c r="AF632" s="261"/>
      <c r="AG632" s="261"/>
      <c r="AH632" s="261"/>
      <c r="AI632" s="261"/>
      <c r="AJ632" s="261"/>
      <c r="AK632" s="261"/>
      <c r="AL632" s="261"/>
      <c r="AM632" s="261"/>
      <c r="AN632" s="261"/>
      <c r="AO632" s="261"/>
    </row>
    <row r="633" spans="1:41" ht="12.75" customHeight="1">
      <c r="A633" s="10"/>
      <c r="B633" s="10"/>
      <c r="C633" s="10"/>
      <c r="D633" s="32" t="s">
        <v>444</v>
      </c>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row>
    <row r="634" spans="1:41" ht="1.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row>
    <row r="635" spans="4:41" ht="12.75" customHeight="1">
      <c r="D635" s="244" t="e">
        <f>DGET(A$1529:C$1583,C$1529,A$1585:C$1586)</f>
        <v>#VALUE!</v>
      </c>
      <c r="E635" s="244"/>
      <c r="F635" s="244"/>
      <c r="G635" s="244"/>
      <c r="H635" s="244"/>
      <c r="I635" s="244"/>
      <c r="J635" s="244"/>
      <c r="K635" s="244"/>
      <c r="L635" s="244"/>
      <c r="M635" s="244"/>
      <c r="N635" s="244"/>
      <c r="O635" s="244"/>
      <c r="P635" s="244"/>
      <c r="Q635" s="244"/>
      <c r="R635" s="244"/>
      <c r="S635" s="244"/>
      <c r="T635" s="244"/>
      <c r="U635" s="244"/>
      <c r="V635" s="244"/>
      <c r="W635" s="244"/>
      <c r="X635" s="244"/>
      <c r="Y635" s="244"/>
      <c r="Z635" s="244"/>
      <c r="AA635" s="244"/>
      <c r="AB635" s="244"/>
      <c r="AC635" s="244"/>
      <c r="AD635" s="244"/>
      <c r="AE635" s="244"/>
      <c r="AF635" s="244"/>
      <c r="AG635" s="244"/>
      <c r="AH635" s="244"/>
      <c r="AI635" s="244"/>
      <c r="AJ635" s="245"/>
      <c r="AK635" s="253"/>
      <c r="AL635" s="253"/>
      <c r="AM635" s="253"/>
      <c r="AN635" s="253"/>
      <c r="AO635" s="253"/>
    </row>
    <row r="636" spans="4:41" ht="12.75" customHeight="1">
      <c r="D636" s="244"/>
      <c r="E636" s="244"/>
      <c r="F636" s="244"/>
      <c r="G636" s="244"/>
      <c r="H636" s="244"/>
      <c r="I636" s="244"/>
      <c r="J636" s="244"/>
      <c r="K636" s="244"/>
      <c r="L636" s="244"/>
      <c r="M636" s="244"/>
      <c r="N636" s="244"/>
      <c r="O636" s="244"/>
      <c r="P636" s="244"/>
      <c r="Q636" s="244"/>
      <c r="R636" s="244"/>
      <c r="S636" s="244"/>
      <c r="T636" s="244"/>
      <c r="U636" s="244"/>
      <c r="V636" s="244"/>
      <c r="W636" s="244"/>
      <c r="X636" s="244"/>
      <c r="Y636" s="244"/>
      <c r="Z636" s="244"/>
      <c r="AA636" s="244"/>
      <c r="AB636" s="244"/>
      <c r="AC636" s="244"/>
      <c r="AD636" s="244"/>
      <c r="AE636" s="244"/>
      <c r="AF636" s="244"/>
      <c r="AG636" s="244"/>
      <c r="AH636" s="244"/>
      <c r="AI636" s="244"/>
      <c r="AJ636" s="245"/>
      <c r="AK636" s="253"/>
      <c r="AL636" s="253"/>
      <c r="AM636" s="253"/>
      <c r="AN636" s="253"/>
      <c r="AO636" s="253"/>
    </row>
    <row r="637" spans="4:41" ht="2.25" customHeight="1">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c r="AE637" s="16"/>
      <c r="AF637" s="16"/>
      <c r="AG637" s="16"/>
      <c r="AH637" s="16"/>
      <c r="AI637" s="16"/>
      <c r="AJ637" s="16"/>
      <c r="AK637" s="131"/>
      <c r="AL637" s="131"/>
      <c r="AM637" s="131"/>
      <c r="AN637" s="131"/>
      <c r="AO637" s="131"/>
    </row>
    <row r="638" spans="4:41" ht="12.75" customHeight="1">
      <c r="D638" s="244" t="e">
        <f>DGET(A$1529:C$1583,C$1529,A$1588:C$1589)</f>
        <v>#VALUE!</v>
      </c>
      <c r="E638" s="244"/>
      <c r="F638" s="244"/>
      <c r="G638" s="244"/>
      <c r="H638" s="244"/>
      <c r="I638" s="244"/>
      <c r="J638" s="244"/>
      <c r="K638" s="244"/>
      <c r="L638" s="244"/>
      <c r="M638" s="244"/>
      <c r="N638" s="244"/>
      <c r="O638" s="244"/>
      <c r="P638" s="244"/>
      <c r="Q638" s="244"/>
      <c r="R638" s="244"/>
      <c r="S638" s="244"/>
      <c r="T638" s="244"/>
      <c r="U638" s="244"/>
      <c r="V638" s="244"/>
      <c r="W638" s="244"/>
      <c r="X638" s="244"/>
      <c r="Y638" s="244"/>
      <c r="Z638" s="244"/>
      <c r="AA638" s="244"/>
      <c r="AB638" s="244"/>
      <c r="AC638" s="244"/>
      <c r="AD638" s="244"/>
      <c r="AE638" s="244"/>
      <c r="AF638" s="244"/>
      <c r="AG638" s="244"/>
      <c r="AH638" s="244"/>
      <c r="AI638" s="244"/>
      <c r="AJ638" s="245"/>
      <c r="AK638" s="253"/>
      <c r="AL638" s="253"/>
      <c r="AM638" s="253"/>
      <c r="AN638" s="253"/>
      <c r="AO638" s="253"/>
    </row>
    <row r="639" spans="4:41" ht="12.75" customHeight="1">
      <c r="D639" s="244"/>
      <c r="E639" s="244"/>
      <c r="F639" s="244"/>
      <c r="G639" s="244"/>
      <c r="H639" s="244"/>
      <c r="I639" s="244"/>
      <c r="J639" s="244"/>
      <c r="K639" s="244"/>
      <c r="L639" s="244"/>
      <c r="M639" s="244"/>
      <c r="N639" s="244"/>
      <c r="O639" s="244"/>
      <c r="P639" s="244"/>
      <c r="Q639" s="244"/>
      <c r="R639" s="244"/>
      <c r="S639" s="244"/>
      <c r="T639" s="244"/>
      <c r="U639" s="244"/>
      <c r="V639" s="244"/>
      <c r="W639" s="244"/>
      <c r="X639" s="244"/>
      <c r="Y639" s="244"/>
      <c r="Z639" s="244"/>
      <c r="AA639" s="244"/>
      <c r="AB639" s="244"/>
      <c r="AC639" s="244"/>
      <c r="AD639" s="244"/>
      <c r="AE639" s="244"/>
      <c r="AF639" s="244"/>
      <c r="AG639" s="244"/>
      <c r="AH639" s="244"/>
      <c r="AI639" s="244"/>
      <c r="AJ639" s="245"/>
      <c r="AK639" s="253"/>
      <c r="AL639" s="253"/>
      <c r="AM639" s="253"/>
      <c r="AN639" s="253"/>
      <c r="AO639" s="253"/>
    </row>
    <row r="640" spans="4:41" ht="2.25" customHeight="1">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c r="AE640" s="16"/>
      <c r="AF640" s="16"/>
      <c r="AG640" s="16"/>
      <c r="AH640" s="16"/>
      <c r="AI640" s="16"/>
      <c r="AJ640" s="16"/>
      <c r="AK640" s="131"/>
      <c r="AL640" s="131"/>
      <c r="AM640" s="131"/>
      <c r="AN640" s="131"/>
      <c r="AO640" s="131"/>
    </row>
    <row r="641" spans="4:41" ht="12.75" customHeight="1">
      <c r="D641" s="244" t="e">
        <f>DGET(A$1529:C$1583,C$1529,A$1591:C$1592)</f>
        <v>#VALUE!</v>
      </c>
      <c r="E641" s="244"/>
      <c r="F641" s="244"/>
      <c r="G641" s="244"/>
      <c r="H641" s="244"/>
      <c r="I641" s="244"/>
      <c r="J641" s="244"/>
      <c r="K641" s="244"/>
      <c r="L641" s="244"/>
      <c r="M641" s="244"/>
      <c r="N641" s="244"/>
      <c r="O641" s="244"/>
      <c r="P641" s="244"/>
      <c r="Q641" s="244"/>
      <c r="R641" s="244"/>
      <c r="S641" s="244"/>
      <c r="T641" s="244"/>
      <c r="U641" s="244"/>
      <c r="V641" s="244"/>
      <c r="W641" s="244"/>
      <c r="X641" s="244"/>
      <c r="Y641" s="244"/>
      <c r="Z641" s="244"/>
      <c r="AA641" s="244"/>
      <c r="AB641" s="244"/>
      <c r="AC641" s="244"/>
      <c r="AD641" s="244"/>
      <c r="AE641" s="244"/>
      <c r="AF641" s="244"/>
      <c r="AG641" s="244"/>
      <c r="AH641" s="244"/>
      <c r="AI641" s="244"/>
      <c r="AJ641" s="245"/>
      <c r="AK641" s="253"/>
      <c r="AL641" s="253"/>
      <c r="AM641" s="253"/>
      <c r="AN641" s="253"/>
      <c r="AO641" s="253"/>
    </row>
    <row r="642" spans="4:41" ht="12.75" customHeight="1">
      <c r="D642" s="244"/>
      <c r="E642" s="244"/>
      <c r="F642" s="244"/>
      <c r="G642" s="244"/>
      <c r="H642" s="244"/>
      <c r="I642" s="244"/>
      <c r="J642" s="244"/>
      <c r="K642" s="244"/>
      <c r="L642" s="244"/>
      <c r="M642" s="244"/>
      <c r="N642" s="244"/>
      <c r="O642" s="244"/>
      <c r="P642" s="244"/>
      <c r="Q642" s="244"/>
      <c r="R642" s="244"/>
      <c r="S642" s="244"/>
      <c r="T642" s="244"/>
      <c r="U642" s="244"/>
      <c r="V642" s="244"/>
      <c r="W642" s="244"/>
      <c r="X642" s="244"/>
      <c r="Y642" s="244"/>
      <c r="Z642" s="244"/>
      <c r="AA642" s="244"/>
      <c r="AB642" s="244"/>
      <c r="AC642" s="244"/>
      <c r="AD642" s="244"/>
      <c r="AE642" s="244"/>
      <c r="AF642" s="244"/>
      <c r="AG642" s="244"/>
      <c r="AH642" s="244"/>
      <c r="AI642" s="244"/>
      <c r="AJ642" s="245"/>
      <c r="AK642" s="253"/>
      <c r="AL642" s="253"/>
      <c r="AM642" s="253"/>
      <c r="AN642" s="253"/>
      <c r="AO642" s="253"/>
    </row>
    <row r="643" spans="4:41" ht="2.25" customHeight="1">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c r="AE643" s="16"/>
      <c r="AF643" s="16"/>
      <c r="AG643" s="16"/>
      <c r="AH643" s="16"/>
      <c r="AI643" s="16"/>
      <c r="AJ643" s="16"/>
      <c r="AK643" s="131"/>
      <c r="AL643" s="131"/>
      <c r="AM643" s="131"/>
      <c r="AN643" s="131"/>
      <c r="AO643" s="131"/>
    </row>
    <row r="644" spans="4:41" ht="12.75" customHeight="1">
      <c r="D644" s="244" t="e">
        <f>DGET(A$1529:C$1583,C$1529,A$1594:C$1595)</f>
        <v>#VALUE!</v>
      </c>
      <c r="E644" s="244"/>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5"/>
      <c r="AK644" s="253"/>
      <c r="AL644" s="253"/>
      <c r="AM644" s="253"/>
      <c r="AN644" s="253"/>
      <c r="AO644" s="253"/>
    </row>
    <row r="645" spans="4:41" ht="12.75" customHeight="1">
      <c r="D645" s="244"/>
      <c r="E645" s="244"/>
      <c r="F645" s="244"/>
      <c r="G645" s="244"/>
      <c r="H645" s="244"/>
      <c r="I645" s="244"/>
      <c r="J645" s="244"/>
      <c r="K645" s="244"/>
      <c r="L645" s="244"/>
      <c r="M645" s="244"/>
      <c r="N645" s="244"/>
      <c r="O645" s="244"/>
      <c r="P645" s="244"/>
      <c r="Q645" s="244"/>
      <c r="R645" s="244"/>
      <c r="S645" s="244"/>
      <c r="T645" s="244"/>
      <c r="U645" s="244"/>
      <c r="V645" s="244"/>
      <c r="W645" s="244"/>
      <c r="X645" s="244"/>
      <c r="Y645" s="244"/>
      <c r="Z645" s="244"/>
      <c r="AA645" s="244"/>
      <c r="AB645" s="244"/>
      <c r="AC645" s="244"/>
      <c r="AD645" s="244"/>
      <c r="AE645" s="244"/>
      <c r="AF645" s="244"/>
      <c r="AG645" s="244"/>
      <c r="AH645" s="244"/>
      <c r="AI645" s="244"/>
      <c r="AJ645" s="245"/>
      <c r="AK645" s="253"/>
      <c r="AL645" s="253"/>
      <c r="AM645" s="253"/>
      <c r="AN645" s="253"/>
      <c r="AO645" s="253"/>
    </row>
    <row r="646" spans="4:41" ht="2.25" customHeight="1">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6"/>
      <c r="AD646" s="16"/>
      <c r="AE646" s="16"/>
      <c r="AF646" s="16"/>
      <c r="AG646" s="16"/>
      <c r="AH646" s="16"/>
      <c r="AI646" s="16"/>
      <c r="AJ646" s="16"/>
      <c r="AK646" s="131"/>
      <c r="AL646" s="131"/>
      <c r="AM646" s="131"/>
      <c r="AN646" s="131"/>
      <c r="AO646" s="131"/>
    </row>
    <row r="647" spans="4:41" ht="12.75" customHeight="1">
      <c r="D647" s="244" t="e">
        <f>DGET(A$1529:C$1583,C$1529,A$1597:C$1598)</f>
        <v>#VALUE!</v>
      </c>
      <c r="E647" s="244"/>
      <c r="F647" s="244"/>
      <c r="G647" s="244"/>
      <c r="H647" s="244"/>
      <c r="I647" s="244"/>
      <c r="J647" s="244"/>
      <c r="K647" s="244"/>
      <c r="L647" s="244"/>
      <c r="M647" s="244"/>
      <c r="N647" s="244"/>
      <c r="O647" s="244"/>
      <c r="P647" s="244"/>
      <c r="Q647" s="244"/>
      <c r="R647" s="244"/>
      <c r="S647" s="244"/>
      <c r="T647" s="244"/>
      <c r="U647" s="244"/>
      <c r="V647" s="244"/>
      <c r="W647" s="244"/>
      <c r="X647" s="244"/>
      <c r="Y647" s="244"/>
      <c r="Z647" s="244"/>
      <c r="AA647" s="244"/>
      <c r="AB647" s="244"/>
      <c r="AC647" s="244"/>
      <c r="AD647" s="244"/>
      <c r="AE647" s="244"/>
      <c r="AF647" s="244"/>
      <c r="AG647" s="244"/>
      <c r="AH647" s="244"/>
      <c r="AI647" s="244"/>
      <c r="AJ647" s="245"/>
      <c r="AK647" s="253"/>
      <c r="AL647" s="253"/>
      <c r="AM647" s="253"/>
      <c r="AN647" s="253"/>
      <c r="AO647" s="253"/>
    </row>
    <row r="648" spans="4:41" ht="12.75" customHeight="1">
      <c r="D648" s="244"/>
      <c r="E648" s="244"/>
      <c r="F648" s="244"/>
      <c r="G648" s="244"/>
      <c r="H648" s="244"/>
      <c r="I648" s="244"/>
      <c r="J648" s="244"/>
      <c r="K648" s="244"/>
      <c r="L648" s="244"/>
      <c r="M648" s="244"/>
      <c r="N648" s="244"/>
      <c r="O648" s="244"/>
      <c r="P648" s="244"/>
      <c r="Q648" s="244"/>
      <c r="R648" s="244"/>
      <c r="S648" s="244"/>
      <c r="T648" s="244"/>
      <c r="U648" s="244"/>
      <c r="V648" s="244"/>
      <c r="W648" s="244"/>
      <c r="X648" s="244"/>
      <c r="Y648" s="244"/>
      <c r="Z648" s="244"/>
      <c r="AA648" s="244"/>
      <c r="AB648" s="244"/>
      <c r="AC648" s="244"/>
      <c r="AD648" s="244"/>
      <c r="AE648" s="244"/>
      <c r="AF648" s="244"/>
      <c r="AG648" s="244"/>
      <c r="AH648" s="244"/>
      <c r="AI648" s="244"/>
      <c r="AJ648" s="245"/>
      <c r="AK648" s="253"/>
      <c r="AL648" s="253"/>
      <c r="AM648" s="253"/>
      <c r="AN648" s="253"/>
      <c r="AO648" s="253"/>
    </row>
    <row r="649" spans="4:41" ht="2.25" customHeight="1">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31"/>
      <c r="AL649" s="131"/>
      <c r="AM649" s="131"/>
      <c r="AN649" s="131"/>
      <c r="AO649" s="131"/>
    </row>
    <row r="650" spans="4:41" ht="12.75" customHeight="1">
      <c r="D650" s="244" t="e">
        <f>DGET(A$1529:C$1583,C$1529,A$1600:C$1601)</f>
        <v>#VALUE!</v>
      </c>
      <c r="E650" s="244"/>
      <c r="F650" s="244"/>
      <c r="G650" s="244"/>
      <c r="H650" s="244"/>
      <c r="I650" s="244"/>
      <c r="J650" s="244"/>
      <c r="K650" s="244"/>
      <c r="L650" s="244"/>
      <c r="M650" s="244"/>
      <c r="N650" s="244"/>
      <c r="O650" s="244"/>
      <c r="P650" s="244"/>
      <c r="Q650" s="244"/>
      <c r="R650" s="244"/>
      <c r="S650" s="244"/>
      <c r="T650" s="244"/>
      <c r="U650" s="244"/>
      <c r="V650" s="244"/>
      <c r="W650" s="244"/>
      <c r="X650" s="244"/>
      <c r="Y650" s="244"/>
      <c r="Z650" s="244"/>
      <c r="AA650" s="244"/>
      <c r="AB650" s="244"/>
      <c r="AC650" s="244"/>
      <c r="AD650" s="244"/>
      <c r="AE650" s="244"/>
      <c r="AF650" s="244"/>
      <c r="AG650" s="244"/>
      <c r="AH650" s="244"/>
      <c r="AI650" s="244"/>
      <c r="AJ650" s="245"/>
      <c r="AK650" s="253"/>
      <c r="AL650" s="253"/>
      <c r="AM650" s="253"/>
      <c r="AN650" s="253"/>
      <c r="AO650" s="253"/>
    </row>
    <row r="651" spans="4:41" ht="12.75" customHeight="1">
      <c r="D651" s="244"/>
      <c r="E651" s="244"/>
      <c r="F651" s="244"/>
      <c r="G651" s="244"/>
      <c r="H651" s="244"/>
      <c r="I651" s="244"/>
      <c r="J651" s="244"/>
      <c r="K651" s="244"/>
      <c r="L651" s="244"/>
      <c r="M651" s="244"/>
      <c r="N651" s="244"/>
      <c r="O651" s="244"/>
      <c r="P651" s="244"/>
      <c r="Q651" s="244"/>
      <c r="R651" s="244"/>
      <c r="S651" s="244"/>
      <c r="T651" s="244"/>
      <c r="U651" s="244"/>
      <c r="V651" s="244"/>
      <c r="W651" s="244"/>
      <c r="X651" s="244"/>
      <c r="Y651" s="244"/>
      <c r="Z651" s="244"/>
      <c r="AA651" s="244"/>
      <c r="AB651" s="244"/>
      <c r="AC651" s="244"/>
      <c r="AD651" s="244"/>
      <c r="AE651" s="244"/>
      <c r="AF651" s="244"/>
      <c r="AG651" s="244"/>
      <c r="AH651" s="244"/>
      <c r="AI651" s="244"/>
      <c r="AJ651" s="245"/>
      <c r="AK651" s="253"/>
      <c r="AL651" s="253"/>
      <c r="AM651" s="253"/>
      <c r="AN651" s="253"/>
      <c r="AO651" s="253"/>
    </row>
    <row r="652" spans="4:41" ht="2.25" customHeight="1">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31"/>
      <c r="AL652" s="131"/>
      <c r="AM652" s="131"/>
      <c r="AN652" s="131"/>
      <c r="AO652" s="131"/>
    </row>
    <row r="653" spans="4:41" ht="12.75" customHeight="1">
      <c r="D653" s="260" t="s">
        <v>445</v>
      </c>
      <c r="E653" s="260"/>
      <c r="F653" s="260"/>
      <c r="G653" s="260"/>
      <c r="H653" s="260"/>
      <c r="I653" s="260"/>
      <c r="J653" s="260"/>
      <c r="K653" s="260"/>
      <c r="L653" s="260"/>
      <c r="M653" s="260"/>
      <c r="N653" s="260"/>
      <c r="O653" s="260"/>
      <c r="P653" s="260"/>
      <c r="Q653" s="260"/>
      <c r="R653" s="260"/>
      <c r="S653" s="260"/>
      <c r="T653" s="260"/>
      <c r="U653" s="260"/>
      <c r="V653" s="260"/>
      <c r="W653" s="260"/>
      <c r="X653" s="260"/>
      <c r="Y653" s="260"/>
      <c r="Z653" s="260"/>
      <c r="AA653" s="260"/>
      <c r="AB653" s="260"/>
      <c r="AC653" s="260"/>
      <c r="AD653" s="260"/>
      <c r="AE653" s="260"/>
      <c r="AF653" s="260"/>
      <c r="AG653" s="260"/>
      <c r="AH653" s="260"/>
      <c r="AI653" s="260"/>
      <c r="AJ653" s="260"/>
      <c r="AK653" s="131"/>
      <c r="AL653" s="131"/>
      <c r="AM653" s="131"/>
      <c r="AN653" s="131"/>
      <c r="AO653" s="131"/>
    </row>
    <row r="654" spans="4:41" ht="2.25" customHeight="1">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c r="AB654" s="16"/>
      <c r="AC654" s="16"/>
      <c r="AD654" s="16"/>
      <c r="AE654" s="16"/>
      <c r="AF654" s="16"/>
      <c r="AG654" s="16"/>
      <c r="AH654" s="16"/>
      <c r="AI654" s="16"/>
      <c r="AJ654" s="16"/>
      <c r="AK654" s="131"/>
      <c r="AL654" s="131"/>
      <c r="AM654" s="131"/>
      <c r="AN654" s="131"/>
      <c r="AO654" s="131"/>
    </row>
    <row r="655" spans="4:41" ht="12.75" customHeight="1">
      <c r="D655" s="244" t="s">
        <v>446</v>
      </c>
      <c r="E655" s="244"/>
      <c r="F655" s="244"/>
      <c r="G655" s="244"/>
      <c r="H655" s="244"/>
      <c r="I655" s="244"/>
      <c r="J655" s="244"/>
      <c r="K655" s="244"/>
      <c r="L655" s="244"/>
      <c r="M655" s="244"/>
      <c r="N655" s="244"/>
      <c r="O655" s="244"/>
      <c r="P655" s="244"/>
      <c r="Q655" s="244"/>
      <c r="R655" s="244"/>
      <c r="S655" s="244"/>
      <c r="T655" s="244"/>
      <c r="U655" s="244"/>
      <c r="V655" s="244"/>
      <c r="W655" s="244"/>
      <c r="X655" s="244"/>
      <c r="Y655" s="244"/>
      <c r="Z655" s="244"/>
      <c r="AA655" s="244"/>
      <c r="AB655" s="244"/>
      <c r="AC655" s="244"/>
      <c r="AD655" s="244"/>
      <c r="AE655" s="244"/>
      <c r="AF655" s="244"/>
      <c r="AG655" s="244"/>
      <c r="AH655" s="244"/>
      <c r="AI655" s="244"/>
      <c r="AJ655" s="245"/>
      <c r="AK655" s="258" t="s">
        <v>149</v>
      </c>
      <c r="AL655" s="259"/>
      <c r="AM655" s="259"/>
      <c r="AN655" s="259"/>
      <c r="AO655" s="259"/>
    </row>
    <row r="656" spans="4:41" ht="2.25" customHeight="1">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c r="AE656" s="16"/>
      <c r="AF656" s="16"/>
      <c r="AG656" s="16"/>
      <c r="AH656" s="16"/>
      <c r="AI656" s="16"/>
      <c r="AJ656" s="16"/>
      <c r="AK656" s="131"/>
      <c r="AL656" s="131"/>
      <c r="AM656" s="131"/>
      <c r="AN656" s="131"/>
      <c r="AO656" s="131"/>
    </row>
    <row r="657" spans="4:41" ht="12.75" customHeight="1">
      <c r="D657" s="244" t="s">
        <v>447</v>
      </c>
      <c r="E657" s="244"/>
      <c r="F657" s="244"/>
      <c r="G657" s="244"/>
      <c r="H657" s="244"/>
      <c r="I657" s="244"/>
      <c r="J657" s="244"/>
      <c r="K657" s="244"/>
      <c r="L657" s="244"/>
      <c r="M657" s="244"/>
      <c r="N657" s="244"/>
      <c r="O657" s="244"/>
      <c r="P657" s="244"/>
      <c r="Q657" s="244"/>
      <c r="R657" s="244"/>
      <c r="S657" s="244"/>
      <c r="T657" s="244"/>
      <c r="U657" s="244"/>
      <c r="V657" s="244"/>
      <c r="W657" s="244"/>
      <c r="X657" s="244"/>
      <c r="Y657" s="244"/>
      <c r="Z657" s="244"/>
      <c r="AA657" s="244"/>
      <c r="AB657" s="244"/>
      <c r="AC657" s="244"/>
      <c r="AD657" s="244"/>
      <c r="AE657" s="244"/>
      <c r="AF657" s="244"/>
      <c r="AG657" s="244"/>
      <c r="AH657" s="244"/>
      <c r="AI657" s="244"/>
      <c r="AJ657" s="245"/>
      <c r="AK657" s="258" t="s">
        <v>149</v>
      </c>
      <c r="AL657" s="259"/>
      <c r="AM657" s="259"/>
      <c r="AN657" s="259"/>
      <c r="AO657" s="259"/>
    </row>
    <row r="658" spans="4:41" ht="2.25" customHeight="1">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16"/>
      <c r="AG658" s="16"/>
      <c r="AH658" s="16"/>
      <c r="AI658" s="16"/>
      <c r="AJ658" s="16"/>
      <c r="AK658" s="131"/>
      <c r="AL658" s="131"/>
      <c r="AM658" s="131"/>
      <c r="AN658" s="131"/>
      <c r="AO658" s="131"/>
    </row>
    <row r="659" spans="4:41" ht="12.75" customHeight="1">
      <c r="D659" s="244" t="s">
        <v>448</v>
      </c>
      <c r="E659" s="244"/>
      <c r="F659" s="244"/>
      <c r="G659" s="244"/>
      <c r="H659" s="244"/>
      <c r="I659" s="244"/>
      <c r="J659" s="244"/>
      <c r="K659" s="244"/>
      <c r="L659" s="244"/>
      <c r="M659" s="244"/>
      <c r="N659" s="244"/>
      <c r="O659" s="244"/>
      <c r="P659" s="244"/>
      <c r="Q659" s="244"/>
      <c r="R659" s="244"/>
      <c r="S659" s="244"/>
      <c r="T659" s="244"/>
      <c r="U659" s="244"/>
      <c r="V659" s="244"/>
      <c r="W659" s="244"/>
      <c r="X659" s="244"/>
      <c r="Y659" s="244"/>
      <c r="Z659" s="244"/>
      <c r="AA659" s="244"/>
      <c r="AB659" s="244"/>
      <c r="AC659" s="244"/>
      <c r="AD659" s="244"/>
      <c r="AE659" s="244"/>
      <c r="AF659" s="244"/>
      <c r="AG659" s="244"/>
      <c r="AH659" s="244"/>
      <c r="AI659" s="244"/>
      <c r="AJ659" s="245"/>
      <c r="AK659" s="258" t="s">
        <v>149</v>
      </c>
      <c r="AL659" s="259"/>
      <c r="AM659" s="259"/>
      <c r="AN659" s="259"/>
      <c r="AO659" s="259"/>
    </row>
    <row r="660" spans="4:41" ht="2.25" customHeight="1">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c r="AE660" s="16"/>
      <c r="AF660" s="16"/>
      <c r="AG660" s="16"/>
      <c r="AH660" s="16"/>
      <c r="AI660" s="16"/>
      <c r="AJ660" s="16"/>
      <c r="AK660" s="131"/>
      <c r="AL660" s="131"/>
      <c r="AM660" s="131"/>
      <c r="AN660" s="131"/>
      <c r="AO660" s="131"/>
    </row>
    <row r="661" spans="4:41" ht="12.75" customHeight="1">
      <c r="D661" s="244" t="s">
        <v>449</v>
      </c>
      <c r="E661" s="244"/>
      <c r="F661" s="244"/>
      <c r="G661" s="244"/>
      <c r="H661" s="244"/>
      <c r="I661" s="244"/>
      <c r="J661" s="244"/>
      <c r="K661" s="244"/>
      <c r="L661" s="244"/>
      <c r="M661" s="244"/>
      <c r="N661" s="244"/>
      <c r="O661" s="244"/>
      <c r="P661" s="244"/>
      <c r="Q661" s="244"/>
      <c r="R661" s="244"/>
      <c r="S661" s="244"/>
      <c r="T661" s="244"/>
      <c r="U661" s="244"/>
      <c r="V661" s="244"/>
      <c r="W661" s="244"/>
      <c r="X661" s="244"/>
      <c r="Y661" s="244"/>
      <c r="Z661" s="244"/>
      <c r="AA661" s="244"/>
      <c r="AB661" s="244"/>
      <c r="AC661" s="244"/>
      <c r="AD661" s="244"/>
      <c r="AE661" s="244"/>
      <c r="AF661" s="244"/>
      <c r="AG661" s="244"/>
      <c r="AH661" s="244"/>
      <c r="AI661" s="244"/>
      <c r="AJ661" s="245"/>
      <c r="AK661" s="258" t="s">
        <v>149</v>
      </c>
      <c r="AL661" s="259"/>
      <c r="AM661" s="259"/>
      <c r="AN661" s="259"/>
      <c r="AO661" s="259"/>
    </row>
    <row r="662" spans="4:41" ht="2.25" customHeight="1">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c r="AB662" s="16"/>
      <c r="AC662" s="16"/>
      <c r="AD662" s="16"/>
      <c r="AE662" s="16"/>
      <c r="AF662" s="16"/>
      <c r="AG662" s="16"/>
      <c r="AH662" s="16"/>
      <c r="AI662" s="16"/>
      <c r="AJ662" s="16"/>
      <c r="AK662" s="131"/>
      <c r="AL662" s="131"/>
      <c r="AM662" s="131"/>
      <c r="AN662" s="131"/>
      <c r="AO662" s="131"/>
    </row>
    <row r="663" spans="4:41" ht="12.75" customHeight="1">
      <c r="D663" s="244" t="s">
        <v>450</v>
      </c>
      <c r="E663" s="244"/>
      <c r="F663" s="244"/>
      <c r="G663" s="244"/>
      <c r="H663" s="244"/>
      <c r="I663" s="244"/>
      <c r="J663" s="244"/>
      <c r="K663" s="244"/>
      <c r="L663" s="244"/>
      <c r="M663" s="244"/>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5"/>
      <c r="AK663" s="258" t="s">
        <v>149</v>
      </c>
      <c r="AL663" s="259"/>
      <c r="AM663" s="259"/>
      <c r="AN663" s="259"/>
      <c r="AO663" s="259"/>
    </row>
    <row r="664" spans="4:41" ht="2.25" customHeight="1">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c r="AE664" s="16"/>
      <c r="AF664" s="16"/>
      <c r="AG664" s="16"/>
      <c r="AH664" s="16"/>
      <c r="AI664" s="16"/>
      <c r="AJ664" s="16"/>
      <c r="AK664" s="131"/>
      <c r="AL664" s="131"/>
      <c r="AM664" s="131"/>
      <c r="AN664" s="131"/>
      <c r="AO664" s="131"/>
    </row>
    <row r="665" spans="4:41" ht="12.75" customHeight="1">
      <c r="D665" s="244" t="s">
        <v>451</v>
      </c>
      <c r="E665" s="244"/>
      <c r="F665" s="244"/>
      <c r="G665" s="244"/>
      <c r="H665" s="244"/>
      <c r="I665" s="244"/>
      <c r="J665" s="244"/>
      <c r="K665" s="244"/>
      <c r="L665" s="244"/>
      <c r="M665" s="244"/>
      <c r="N665" s="244"/>
      <c r="O665" s="244"/>
      <c r="P665" s="244"/>
      <c r="Q665" s="244"/>
      <c r="R665" s="244"/>
      <c r="S665" s="244"/>
      <c r="T665" s="244"/>
      <c r="U665" s="244"/>
      <c r="V665" s="244"/>
      <c r="W665" s="244"/>
      <c r="X665" s="244"/>
      <c r="Y665" s="244"/>
      <c r="Z665" s="244"/>
      <c r="AA665" s="244"/>
      <c r="AB665" s="244"/>
      <c r="AC665" s="244"/>
      <c r="AD665" s="244"/>
      <c r="AE665" s="244"/>
      <c r="AF665" s="244"/>
      <c r="AG665" s="244"/>
      <c r="AH665" s="244"/>
      <c r="AI665" s="244"/>
      <c r="AJ665" s="245"/>
      <c r="AK665" s="255"/>
      <c r="AL665" s="256"/>
      <c r="AM665" s="256"/>
      <c r="AN665" s="254" t="s">
        <v>452</v>
      </c>
      <c r="AO665" s="254"/>
    </row>
    <row r="666" spans="4:36" ht="2.25" customHeight="1">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c r="AE666" s="16"/>
      <c r="AF666" s="16"/>
      <c r="AG666" s="16"/>
      <c r="AH666" s="16"/>
      <c r="AI666" s="16"/>
      <c r="AJ666" s="16"/>
    </row>
    <row r="667" spans="1:41" ht="12.75" customHeight="1">
      <c r="A667" s="257" t="s">
        <v>453</v>
      </c>
      <c r="B667" s="257"/>
      <c r="C667" s="257"/>
      <c r="D667" s="257"/>
      <c r="E667" s="257"/>
      <c r="F667" s="257"/>
      <c r="G667" s="257"/>
      <c r="H667" s="257"/>
      <c r="I667" s="257"/>
      <c r="J667" s="257"/>
      <c r="K667" s="257"/>
      <c r="L667" s="257"/>
      <c r="M667" s="257"/>
      <c r="N667" s="257"/>
      <c r="O667" s="257"/>
      <c r="P667" s="257"/>
      <c r="Q667" s="257"/>
      <c r="R667" s="257"/>
      <c r="S667" s="257"/>
      <c r="T667" s="257"/>
      <c r="U667" s="257"/>
      <c r="V667" s="257"/>
      <c r="W667" s="257"/>
      <c r="X667" s="257"/>
      <c r="Y667" s="257"/>
      <c r="Z667" s="257"/>
      <c r="AA667" s="257"/>
      <c r="AB667" s="257"/>
      <c r="AC667" s="257"/>
      <c r="AD667" s="257"/>
      <c r="AE667" s="257"/>
      <c r="AF667" s="257"/>
      <c r="AG667" s="257"/>
      <c r="AH667" s="257"/>
      <c r="AI667" s="257"/>
      <c r="AJ667" s="257"/>
      <c r="AK667" s="257"/>
      <c r="AL667" s="257"/>
      <c r="AM667" s="257"/>
      <c r="AN667" s="257"/>
      <c r="AO667" s="257"/>
    </row>
    <row r="668" spans="1:41" ht="12.75" customHeight="1">
      <c r="A668" s="257"/>
      <c r="B668" s="257"/>
      <c r="C668" s="257"/>
      <c r="D668" s="257"/>
      <c r="E668" s="257"/>
      <c r="F668" s="257"/>
      <c r="G668" s="257"/>
      <c r="H668" s="257"/>
      <c r="I668" s="257"/>
      <c r="J668" s="257"/>
      <c r="K668" s="257"/>
      <c r="L668" s="257"/>
      <c r="M668" s="257"/>
      <c r="N668" s="257"/>
      <c r="O668" s="257"/>
      <c r="P668" s="257"/>
      <c r="Q668" s="257"/>
      <c r="R668" s="257"/>
      <c r="S668" s="257"/>
      <c r="T668" s="257"/>
      <c r="U668" s="257"/>
      <c r="V668" s="257"/>
      <c r="W668" s="257"/>
      <c r="X668" s="257"/>
      <c r="Y668" s="257"/>
      <c r="Z668" s="257"/>
      <c r="AA668" s="257"/>
      <c r="AB668" s="257"/>
      <c r="AC668" s="257"/>
      <c r="AD668" s="257"/>
      <c r="AE668" s="257"/>
      <c r="AF668" s="257"/>
      <c r="AG668" s="257"/>
      <c r="AH668" s="257"/>
      <c r="AI668" s="257"/>
      <c r="AJ668" s="257"/>
      <c r="AK668" s="257"/>
      <c r="AL668" s="257"/>
      <c r="AM668" s="257"/>
      <c r="AN668" s="257"/>
      <c r="AO668" s="257"/>
    </row>
    <row r="669" spans="2:41" s="9" customFormat="1" ht="12.75" customHeight="1">
      <c r="B669" s="261" t="s">
        <v>778</v>
      </c>
      <c r="C669" s="261"/>
      <c r="D669" s="261"/>
      <c r="E669" s="261"/>
      <c r="F669" s="261"/>
      <c r="G669" s="261"/>
      <c r="H669" s="261"/>
      <c r="I669" s="261"/>
      <c r="J669" s="261"/>
      <c r="K669" s="261"/>
      <c r="L669" s="261"/>
      <c r="M669" s="261"/>
      <c r="N669" s="261"/>
      <c r="O669" s="261"/>
      <c r="P669" s="261"/>
      <c r="Q669" s="261"/>
      <c r="R669" s="261"/>
      <c r="S669" s="261"/>
      <c r="T669" s="261"/>
      <c r="U669" s="261"/>
      <c r="V669" s="261"/>
      <c r="W669" s="261"/>
      <c r="X669" s="261"/>
      <c r="Y669" s="261"/>
      <c r="Z669" s="261"/>
      <c r="AA669" s="261"/>
      <c r="AB669" s="261"/>
      <c r="AC669" s="261"/>
      <c r="AD669" s="261"/>
      <c r="AE669" s="261"/>
      <c r="AF669" s="261"/>
      <c r="AG669" s="261"/>
      <c r="AH669" s="261"/>
      <c r="AI669" s="261"/>
      <c r="AJ669" s="261"/>
      <c r="AK669" s="261"/>
      <c r="AL669" s="261"/>
      <c r="AM669" s="261"/>
      <c r="AN669" s="261"/>
      <c r="AO669" s="261"/>
    </row>
    <row r="670" spans="1:41" s="9" customFormat="1" ht="12.75" customHeight="1" thickBot="1">
      <c r="A670" s="10"/>
      <c r="B670" s="261"/>
      <c r="C670" s="261"/>
      <c r="D670" s="261"/>
      <c r="E670" s="261"/>
      <c r="F670" s="261"/>
      <c r="G670" s="261"/>
      <c r="H670" s="261"/>
      <c r="I670" s="261"/>
      <c r="J670" s="261"/>
      <c r="K670" s="261"/>
      <c r="L670" s="261"/>
      <c r="M670" s="261"/>
      <c r="N670" s="261"/>
      <c r="O670" s="261"/>
      <c r="P670" s="261"/>
      <c r="Q670" s="261"/>
      <c r="R670" s="261"/>
      <c r="S670" s="261"/>
      <c r="T670" s="261"/>
      <c r="U670" s="261"/>
      <c r="V670" s="261"/>
      <c r="W670" s="261"/>
      <c r="X670" s="261"/>
      <c r="Y670" s="261"/>
      <c r="Z670" s="261"/>
      <c r="AA670" s="261"/>
      <c r="AB670" s="261"/>
      <c r="AC670" s="261"/>
      <c r="AD670" s="261"/>
      <c r="AE670" s="261"/>
      <c r="AF670" s="261"/>
      <c r="AG670" s="261"/>
      <c r="AH670" s="261"/>
      <c r="AI670" s="261"/>
      <c r="AJ670" s="261"/>
      <c r="AK670" s="261"/>
      <c r="AL670" s="261"/>
      <c r="AM670" s="261"/>
      <c r="AN670" s="261"/>
      <c r="AO670" s="261"/>
    </row>
    <row r="671" spans="1:41" ht="12.75" customHeight="1">
      <c r="A671" s="220" t="s">
        <v>751</v>
      </c>
      <c r="B671" s="223" t="s">
        <v>752</v>
      </c>
      <c r="C671" s="223" t="s">
        <v>755</v>
      </c>
      <c r="D671" s="226" t="s">
        <v>457</v>
      </c>
      <c r="E671" s="226"/>
      <c r="F671" s="226" t="s">
        <v>756</v>
      </c>
      <c r="G671" s="226"/>
      <c r="H671" s="226"/>
      <c r="I671" s="226"/>
      <c r="J671" s="226"/>
      <c r="K671" s="226"/>
      <c r="L671" s="226"/>
      <c r="M671" s="226"/>
      <c r="N671" s="226"/>
      <c r="O671" s="226"/>
      <c r="P671" s="226"/>
      <c r="Q671" s="226"/>
      <c r="R671" s="226"/>
      <c r="S671" s="226"/>
      <c r="T671" s="226" t="s">
        <v>757</v>
      </c>
      <c r="U671" s="226"/>
      <c r="V671" s="226"/>
      <c r="W671" s="226"/>
      <c r="X671" s="226"/>
      <c r="Y671" s="226"/>
      <c r="Z671" s="226"/>
      <c r="AA671" s="226"/>
      <c r="AB671" s="226"/>
      <c r="AC671" s="226"/>
      <c r="AD671" s="226"/>
      <c r="AE671" s="229"/>
      <c r="AF671" s="232" t="s">
        <v>758</v>
      </c>
      <c r="AG671" s="233"/>
      <c r="AH671" s="233"/>
      <c r="AI671" s="233"/>
      <c r="AJ671" s="233"/>
      <c r="AK671" s="232" t="s">
        <v>759</v>
      </c>
      <c r="AL671" s="233"/>
      <c r="AM671" s="233"/>
      <c r="AN671" s="233"/>
      <c r="AO671" s="238"/>
    </row>
    <row r="672" spans="1:41" ht="12.75" customHeight="1">
      <c r="A672" s="221"/>
      <c r="B672" s="224"/>
      <c r="C672" s="224"/>
      <c r="D672" s="227"/>
      <c r="E672" s="227"/>
      <c r="F672" s="227"/>
      <c r="G672" s="227"/>
      <c r="H672" s="227"/>
      <c r="I672" s="227"/>
      <c r="J672" s="227"/>
      <c r="K672" s="227"/>
      <c r="L672" s="227"/>
      <c r="M672" s="227"/>
      <c r="N672" s="227"/>
      <c r="O672" s="227"/>
      <c r="P672" s="227"/>
      <c r="Q672" s="227"/>
      <c r="R672" s="227"/>
      <c r="S672" s="227"/>
      <c r="T672" s="227"/>
      <c r="U672" s="227"/>
      <c r="V672" s="227"/>
      <c r="W672" s="227"/>
      <c r="X672" s="227"/>
      <c r="Y672" s="227"/>
      <c r="Z672" s="227"/>
      <c r="AA672" s="227"/>
      <c r="AB672" s="227"/>
      <c r="AC672" s="227"/>
      <c r="AD672" s="227"/>
      <c r="AE672" s="230"/>
      <c r="AF672" s="234"/>
      <c r="AG672" s="235"/>
      <c r="AH672" s="235"/>
      <c r="AI672" s="235"/>
      <c r="AJ672" s="235"/>
      <c r="AK672" s="234"/>
      <c r="AL672" s="235"/>
      <c r="AM672" s="235"/>
      <c r="AN672" s="235"/>
      <c r="AO672" s="239"/>
    </row>
    <row r="673" spans="1:41" ht="12.75" customHeight="1" thickBot="1">
      <c r="A673" s="222"/>
      <c r="B673" s="225"/>
      <c r="C673" s="225"/>
      <c r="D673" s="241" t="s">
        <v>753</v>
      </c>
      <c r="E673" s="241"/>
      <c r="F673" s="228"/>
      <c r="G673" s="228"/>
      <c r="H673" s="228"/>
      <c r="I673" s="228"/>
      <c r="J673" s="228"/>
      <c r="K673" s="228"/>
      <c r="L673" s="228"/>
      <c r="M673" s="228"/>
      <c r="N673" s="228"/>
      <c r="O673" s="228"/>
      <c r="P673" s="228"/>
      <c r="Q673" s="228"/>
      <c r="R673" s="228"/>
      <c r="S673" s="228"/>
      <c r="T673" s="228"/>
      <c r="U673" s="228"/>
      <c r="V673" s="228"/>
      <c r="W673" s="228"/>
      <c r="X673" s="228"/>
      <c r="Y673" s="228"/>
      <c r="Z673" s="228"/>
      <c r="AA673" s="228"/>
      <c r="AB673" s="228"/>
      <c r="AC673" s="228"/>
      <c r="AD673" s="228"/>
      <c r="AE673" s="231"/>
      <c r="AF673" s="236"/>
      <c r="AG673" s="237"/>
      <c r="AH673" s="237"/>
      <c r="AI673" s="237"/>
      <c r="AJ673" s="237"/>
      <c r="AK673" s="236"/>
      <c r="AL673" s="237"/>
      <c r="AM673" s="237"/>
      <c r="AN673" s="237"/>
      <c r="AO673" s="240"/>
    </row>
    <row r="674" spans="1:41" ht="12.75" customHeight="1">
      <c r="A674" s="142">
        <f>IF(ISERR(DGET(A$1603:G$1928,A$1603,A1930:G1931))=TRUE,"",DGET(A$1603:G$1928,A$1603,A1930:G1931))</f>
      </c>
      <c r="B674" s="145">
        <f>IF(ISERR(DGET(A$1603:G$1928,D$1603,A1930:G1931))=TRUE,"",DGET(A$1603:G$1928,D$1603,A1930:G1931))</f>
      </c>
      <c r="C674" s="145" t="e">
        <f>IF(A674=AM$1319,"HLAVNÍ",IF(A674=AM$1320,"VEDL 1",IF(A674=AM$1321,"VEDL 2","X")))</f>
        <v>#VALUE!</v>
      </c>
      <c r="D674" s="148"/>
      <c r="E674" s="148"/>
      <c r="F674" s="150">
        <f>IF(ISERR(DGET(A$1603:G$1928,F$1603,A1930:G1931))=TRUE,"",DGET(A$1603:G$1928,F$1603,A1930:G1931))</f>
      </c>
      <c r="G674" s="150"/>
      <c r="H674" s="150"/>
      <c r="I674" s="150"/>
      <c r="J674" s="150"/>
      <c r="K674" s="150"/>
      <c r="L674" s="150"/>
      <c r="M674" s="150"/>
      <c r="N674" s="150"/>
      <c r="O674" s="150"/>
      <c r="P674" s="150"/>
      <c r="Q674" s="150"/>
      <c r="R674" s="150"/>
      <c r="S674" s="150"/>
      <c r="T674" s="153"/>
      <c r="U674" s="153"/>
      <c r="V674" s="153"/>
      <c r="W674" s="153"/>
      <c r="X674" s="153"/>
      <c r="Y674" s="153"/>
      <c r="Z674" s="153"/>
      <c r="AA674" s="153"/>
      <c r="AB674" s="153"/>
      <c r="AC674" s="153"/>
      <c r="AD674" s="153"/>
      <c r="AE674" s="154"/>
      <c r="AF674" s="159"/>
      <c r="AG674" s="160"/>
      <c r="AH674" s="160"/>
      <c r="AI674" s="160"/>
      <c r="AJ674" s="161"/>
      <c r="AK674" s="168">
        <f>AF674</f>
        <v>0</v>
      </c>
      <c r="AL674" s="169"/>
      <c r="AM674" s="169"/>
      <c r="AN674" s="169"/>
      <c r="AO674" s="170"/>
    </row>
    <row r="675" spans="1:41" ht="12.75" customHeight="1">
      <c r="A675" s="143"/>
      <c r="B675" s="146"/>
      <c r="C675" s="146"/>
      <c r="D675" s="149"/>
      <c r="E675" s="149"/>
      <c r="F675" s="151"/>
      <c r="G675" s="151"/>
      <c r="H675" s="151"/>
      <c r="I675" s="151"/>
      <c r="J675" s="151"/>
      <c r="K675" s="151"/>
      <c r="L675" s="151"/>
      <c r="M675" s="151"/>
      <c r="N675" s="151"/>
      <c r="O675" s="151"/>
      <c r="P675" s="151"/>
      <c r="Q675" s="151"/>
      <c r="R675" s="151"/>
      <c r="S675" s="151"/>
      <c r="T675" s="155"/>
      <c r="U675" s="155"/>
      <c r="V675" s="155"/>
      <c r="W675" s="155"/>
      <c r="X675" s="155"/>
      <c r="Y675" s="155"/>
      <c r="Z675" s="155"/>
      <c r="AA675" s="155"/>
      <c r="AB675" s="155"/>
      <c r="AC675" s="155"/>
      <c r="AD675" s="155"/>
      <c r="AE675" s="156"/>
      <c r="AF675" s="162"/>
      <c r="AG675" s="163"/>
      <c r="AH675" s="163"/>
      <c r="AI675" s="163"/>
      <c r="AJ675" s="164"/>
      <c r="AK675" s="171"/>
      <c r="AL675" s="172"/>
      <c r="AM675" s="172"/>
      <c r="AN675" s="172"/>
      <c r="AO675" s="173"/>
    </row>
    <row r="676" spans="1:41" ht="12.75" customHeight="1" thickBot="1">
      <c r="A676" s="144"/>
      <c r="B676" s="147"/>
      <c r="C676" s="147"/>
      <c r="D676" s="217">
        <f>IF(ISERR(DGET(A$1603:G$1928,G$1603,A1930:G1931))=TRUE,"",DGET(A$1603:G$1928,G$1603,A1930:G1931))</f>
      </c>
      <c r="E676" s="217"/>
      <c r="F676" s="152"/>
      <c r="G676" s="152"/>
      <c r="H676" s="152"/>
      <c r="I676" s="152"/>
      <c r="J676" s="152"/>
      <c r="K676" s="152"/>
      <c r="L676" s="152"/>
      <c r="M676" s="152"/>
      <c r="N676" s="152"/>
      <c r="O676" s="152"/>
      <c r="P676" s="152"/>
      <c r="Q676" s="152"/>
      <c r="R676" s="152"/>
      <c r="S676" s="152"/>
      <c r="T676" s="157"/>
      <c r="U676" s="157"/>
      <c r="V676" s="157"/>
      <c r="W676" s="157"/>
      <c r="X676" s="157"/>
      <c r="Y676" s="157"/>
      <c r="Z676" s="157"/>
      <c r="AA676" s="157"/>
      <c r="AB676" s="157"/>
      <c r="AC676" s="157"/>
      <c r="AD676" s="157"/>
      <c r="AE676" s="158"/>
      <c r="AF676" s="165"/>
      <c r="AG676" s="166"/>
      <c r="AH676" s="166"/>
      <c r="AI676" s="166"/>
      <c r="AJ676" s="167"/>
      <c r="AK676" s="174"/>
      <c r="AL676" s="175"/>
      <c r="AM676" s="175"/>
      <c r="AN676" s="175"/>
      <c r="AO676" s="176"/>
    </row>
    <row r="677" spans="1:41" ht="12.75" customHeight="1">
      <c r="A677" s="218">
        <f>IF(ISERR(DGET(A$1603:G$1928,A$1603,A1933:G1934))=TRUE,"",DGET(A$1603:G$1928,A$1603,A1933:G1934))</f>
      </c>
      <c r="B677" s="178">
        <f>IF(ISERR(DGET(A$1603:G$1928,D$1603,A1933:G1934))=TRUE,"",DGET(A$1603:G$1928,D$1603,A1933:G1934))</f>
      </c>
      <c r="C677" s="178" t="e">
        <f>IF(A677=AM$1319,"HLAVNÍ",IF(A677=AM$1320,"VEDL 1",IF(A677=AM$1321,"VEDL 2","X")))</f>
        <v>#VALUE!</v>
      </c>
      <c r="D677" s="180"/>
      <c r="E677" s="180"/>
      <c r="F677" s="181">
        <f>IF(ISERR(DGET(A$1603:G$1928,F$1603,A1933:G1934))=TRUE,"",DGET(A$1603:G$1928,F$1603,A1933:G1934))</f>
      </c>
      <c r="G677" s="181"/>
      <c r="H677" s="181"/>
      <c r="I677" s="181"/>
      <c r="J677" s="181"/>
      <c r="K677" s="181"/>
      <c r="L677" s="181"/>
      <c r="M677" s="181"/>
      <c r="N677" s="181"/>
      <c r="O677" s="181"/>
      <c r="P677" s="181"/>
      <c r="Q677" s="181"/>
      <c r="R677" s="181"/>
      <c r="S677" s="181"/>
      <c r="T677" s="183"/>
      <c r="U677" s="183"/>
      <c r="V677" s="183"/>
      <c r="W677" s="183"/>
      <c r="X677" s="183"/>
      <c r="Y677" s="183"/>
      <c r="Z677" s="183"/>
      <c r="AA677" s="183"/>
      <c r="AB677" s="183"/>
      <c r="AC677" s="183"/>
      <c r="AD677" s="183"/>
      <c r="AE677" s="184"/>
      <c r="AF677" s="187"/>
      <c r="AG677" s="188"/>
      <c r="AH677" s="188"/>
      <c r="AI677" s="188"/>
      <c r="AJ677" s="189"/>
      <c r="AK677" s="210">
        <f>AF677</f>
        <v>0</v>
      </c>
      <c r="AL677" s="211"/>
      <c r="AM677" s="211"/>
      <c r="AN677" s="211"/>
      <c r="AO677" s="212"/>
    </row>
    <row r="678" spans="1:41" ht="12.75" customHeight="1">
      <c r="A678" s="143"/>
      <c r="B678" s="146"/>
      <c r="C678" s="146"/>
      <c r="D678" s="149"/>
      <c r="E678" s="149"/>
      <c r="F678" s="151"/>
      <c r="G678" s="151"/>
      <c r="H678" s="151"/>
      <c r="I678" s="151"/>
      <c r="J678" s="151"/>
      <c r="K678" s="151"/>
      <c r="L678" s="151"/>
      <c r="M678" s="151"/>
      <c r="N678" s="151"/>
      <c r="O678" s="151"/>
      <c r="P678" s="151"/>
      <c r="Q678" s="151"/>
      <c r="R678" s="151"/>
      <c r="S678" s="151"/>
      <c r="T678" s="155"/>
      <c r="U678" s="155"/>
      <c r="V678" s="155"/>
      <c r="W678" s="155"/>
      <c r="X678" s="155"/>
      <c r="Y678" s="155"/>
      <c r="Z678" s="155"/>
      <c r="AA678" s="155"/>
      <c r="AB678" s="155"/>
      <c r="AC678" s="155"/>
      <c r="AD678" s="155"/>
      <c r="AE678" s="156"/>
      <c r="AF678" s="162"/>
      <c r="AG678" s="163"/>
      <c r="AH678" s="163"/>
      <c r="AI678" s="163"/>
      <c r="AJ678" s="164"/>
      <c r="AK678" s="171"/>
      <c r="AL678" s="172"/>
      <c r="AM678" s="172"/>
      <c r="AN678" s="172"/>
      <c r="AO678" s="173"/>
    </row>
    <row r="679" spans="1:41" ht="12.75" customHeight="1" thickBot="1">
      <c r="A679" s="219"/>
      <c r="B679" s="179"/>
      <c r="C679" s="179"/>
      <c r="D679" s="216">
        <f>IF(ISERR(DGET(A$1603:G$1928,G$1603,A1933:G1934))=TRUE,"",DGET(A$1603:G$1928,G$1603,A1933:G1934))</f>
      </c>
      <c r="E679" s="216"/>
      <c r="F679" s="182"/>
      <c r="G679" s="182"/>
      <c r="H679" s="182"/>
      <c r="I679" s="182"/>
      <c r="J679" s="182"/>
      <c r="K679" s="182"/>
      <c r="L679" s="182"/>
      <c r="M679" s="182"/>
      <c r="N679" s="182"/>
      <c r="O679" s="182"/>
      <c r="P679" s="182"/>
      <c r="Q679" s="182"/>
      <c r="R679" s="182"/>
      <c r="S679" s="182"/>
      <c r="T679" s="185"/>
      <c r="U679" s="185"/>
      <c r="V679" s="185"/>
      <c r="W679" s="185"/>
      <c r="X679" s="185"/>
      <c r="Y679" s="185"/>
      <c r="Z679" s="185"/>
      <c r="AA679" s="185"/>
      <c r="AB679" s="185"/>
      <c r="AC679" s="185"/>
      <c r="AD679" s="185"/>
      <c r="AE679" s="186"/>
      <c r="AF679" s="190"/>
      <c r="AG679" s="191"/>
      <c r="AH679" s="191"/>
      <c r="AI679" s="191"/>
      <c r="AJ679" s="192"/>
      <c r="AK679" s="213"/>
      <c r="AL679" s="214"/>
      <c r="AM679" s="214"/>
      <c r="AN679" s="214"/>
      <c r="AO679" s="215"/>
    </row>
    <row r="680" spans="1:41" ht="12.75" customHeight="1">
      <c r="A680" s="142">
        <f>IF(ISERR(DGET(A$1603:G$1928,A$1603,A1936:G1937))=TRUE,"",DGET(A$1603:G$1928,A$1603,A1936:G1937))</f>
      </c>
      <c r="B680" s="145">
        <f>IF(ISERR(DGET(A$1603:G$1928,D$1603,A1936:G1937))=TRUE,"",DGET(A$1603:G$1928,D$1603,A1936:G1937))</f>
      </c>
      <c r="C680" s="145" t="e">
        <f>IF(A680=AM$1319,"HLAVNÍ",IF(A680=AM$1320,"VEDL 1",IF(A680=AM$1321,"VEDL 2","X")))</f>
        <v>#VALUE!</v>
      </c>
      <c r="D680" s="148"/>
      <c r="E680" s="148"/>
      <c r="F680" s="150">
        <f>IF(ISERR(DGET(A$1603:G$1928,F$1603,A1936:G1937))=TRUE,"",DGET(A$1603:G$1928,F$1603,A1936:G1937))</f>
      </c>
      <c r="G680" s="150"/>
      <c r="H680" s="150"/>
      <c r="I680" s="150"/>
      <c r="J680" s="150"/>
      <c r="K680" s="150"/>
      <c r="L680" s="150"/>
      <c r="M680" s="150"/>
      <c r="N680" s="150"/>
      <c r="O680" s="150"/>
      <c r="P680" s="150"/>
      <c r="Q680" s="150"/>
      <c r="R680" s="150"/>
      <c r="S680" s="150"/>
      <c r="T680" s="153"/>
      <c r="U680" s="153"/>
      <c r="V680" s="153"/>
      <c r="W680" s="153"/>
      <c r="X680" s="153"/>
      <c r="Y680" s="153"/>
      <c r="Z680" s="153"/>
      <c r="AA680" s="153"/>
      <c r="AB680" s="153"/>
      <c r="AC680" s="153"/>
      <c r="AD680" s="153"/>
      <c r="AE680" s="154"/>
      <c r="AF680" s="159"/>
      <c r="AG680" s="160"/>
      <c r="AH680" s="160"/>
      <c r="AI680" s="160"/>
      <c r="AJ680" s="161"/>
      <c r="AK680" s="168">
        <f>AF680</f>
        <v>0</v>
      </c>
      <c r="AL680" s="169"/>
      <c r="AM680" s="169"/>
      <c r="AN680" s="169"/>
      <c r="AO680" s="170"/>
    </row>
    <row r="681" spans="1:41" ht="12.75" customHeight="1">
      <c r="A681" s="143"/>
      <c r="B681" s="146"/>
      <c r="C681" s="146"/>
      <c r="D681" s="149"/>
      <c r="E681" s="149"/>
      <c r="F681" s="151"/>
      <c r="G681" s="151"/>
      <c r="H681" s="151"/>
      <c r="I681" s="151"/>
      <c r="J681" s="151"/>
      <c r="K681" s="151"/>
      <c r="L681" s="151"/>
      <c r="M681" s="151"/>
      <c r="N681" s="151"/>
      <c r="O681" s="151"/>
      <c r="P681" s="151"/>
      <c r="Q681" s="151"/>
      <c r="R681" s="151"/>
      <c r="S681" s="151"/>
      <c r="T681" s="155"/>
      <c r="U681" s="155"/>
      <c r="V681" s="155"/>
      <c r="W681" s="155"/>
      <c r="X681" s="155"/>
      <c r="Y681" s="155"/>
      <c r="Z681" s="155"/>
      <c r="AA681" s="155"/>
      <c r="AB681" s="155"/>
      <c r="AC681" s="155"/>
      <c r="AD681" s="155"/>
      <c r="AE681" s="156"/>
      <c r="AF681" s="162"/>
      <c r="AG681" s="163"/>
      <c r="AH681" s="163"/>
      <c r="AI681" s="163"/>
      <c r="AJ681" s="164"/>
      <c r="AK681" s="171"/>
      <c r="AL681" s="172"/>
      <c r="AM681" s="172"/>
      <c r="AN681" s="172"/>
      <c r="AO681" s="173"/>
    </row>
    <row r="682" spans="1:41" ht="12.75" customHeight="1" thickBot="1">
      <c r="A682" s="144"/>
      <c r="B682" s="147"/>
      <c r="C682" s="147"/>
      <c r="D682" s="217">
        <f>IF(ISERR(DGET(A$1603:G$1928,G$1603,A1936:G1937))=TRUE,"",DGET(A$1603:G$1928,G$1603,A1936:G1937))</f>
      </c>
      <c r="E682" s="217"/>
      <c r="F682" s="152"/>
      <c r="G682" s="152"/>
      <c r="H682" s="152"/>
      <c r="I682" s="152"/>
      <c r="J682" s="152"/>
      <c r="K682" s="152"/>
      <c r="L682" s="152"/>
      <c r="M682" s="152"/>
      <c r="N682" s="152"/>
      <c r="O682" s="152"/>
      <c r="P682" s="152"/>
      <c r="Q682" s="152"/>
      <c r="R682" s="152"/>
      <c r="S682" s="152"/>
      <c r="T682" s="157"/>
      <c r="U682" s="157"/>
      <c r="V682" s="157"/>
      <c r="W682" s="157"/>
      <c r="X682" s="157"/>
      <c r="Y682" s="157"/>
      <c r="Z682" s="157"/>
      <c r="AA682" s="157"/>
      <c r="AB682" s="157"/>
      <c r="AC682" s="157"/>
      <c r="AD682" s="157"/>
      <c r="AE682" s="158"/>
      <c r="AF682" s="165"/>
      <c r="AG682" s="166"/>
      <c r="AH682" s="166"/>
      <c r="AI682" s="166"/>
      <c r="AJ682" s="167"/>
      <c r="AK682" s="174"/>
      <c r="AL682" s="175"/>
      <c r="AM682" s="175"/>
      <c r="AN682" s="175"/>
      <c r="AO682" s="176"/>
    </row>
    <row r="683" spans="1:41" ht="12.75" customHeight="1">
      <c r="A683" s="218">
        <f>IF(ISERR(DGET(A$1603:G$1928,A$1603,A1939:G1940))=TRUE,"",DGET(A$1603:G$1928,A$1603,A1939:G1940))</f>
      </c>
      <c r="B683" s="178">
        <f>IF(ISERR(DGET(A$1603:G$1928,D$1603,A1939:G1940))=TRUE,"",DGET(A$1603:G$1928,D$1603,A1939:G1940))</f>
      </c>
      <c r="C683" s="178" t="e">
        <f>IF(A683=AM$1319,"HLAVNÍ",IF(A683=AM$1320,"VEDL 1",IF(A683=AM$1321,"VEDL 2","X")))</f>
        <v>#VALUE!</v>
      </c>
      <c r="D683" s="180"/>
      <c r="E683" s="180"/>
      <c r="F683" s="181">
        <f>IF(ISERR(DGET(A$1603:G$1928,F$1603,A1939:G1940))=TRUE,"",DGET(A$1603:G$1928,F$1603,A1939:G1940))</f>
      </c>
      <c r="G683" s="181"/>
      <c r="H683" s="181"/>
      <c r="I683" s="181"/>
      <c r="J683" s="181"/>
      <c r="K683" s="181"/>
      <c r="L683" s="181"/>
      <c r="M683" s="181"/>
      <c r="N683" s="181"/>
      <c r="O683" s="181"/>
      <c r="P683" s="181"/>
      <c r="Q683" s="181"/>
      <c r="R683" s="181"/>
      <c r="S683" s="181"/>
      <c r="T683" s="183"/>
      <c r="U683" s="183"/>
      <c r="V683" s="183"/>
      <c r="W683" s="183"/>
      <c r="X683" s="183"/>
      <c r="Y683" s="183"/>
      <c r="Z683" s="183"/>
      <c r="AA683" s="183"/>
      <c r="AB683" s="183"/>
      <c r="AC683" s="183"/>
      <c r="AD683" s="183"/>
      <c r="AE683" s="184"/>
      <c r="AF683" s="187"/>
      <c r="AG683" s="188"/>
      <c r="AH683" s="188"/>
      <c r="AI683" s="188"/>
      <c r="AJ683" s="189"/>
      <c r="AK683" s="210">
        <f>AF683</f>
        <v>0</v>
      </c>
      <c r="AL683" s="211"/>
      <c r="AM683" s="211"/>
      <c r="AN683" s="211"/>
      <c r="AO683" s="212"/>
    </row>
    <row r="684" spans="1:41" ht="12.75" customHeight="1">
      <c r="A684" s="143"/>
      <c r="B684" s="146"/>
      <c r="C684" s="146"/>
      <c r="D684" s="149"/>
      <c r="E684" s="149"/>
      <c r="F684" s="151"/>
      <c r="G684" s="151"/>
      <c r="H684" s="151"/>
      <c r="I684" s="151"/>
      <c r="J684" s="151"/>
      <c r="K684" s="151"/>
      <c r="L684" s="151"/>
      <c r="M684" s="151"/>
      <c r="N684" s="151"/>
      <c r="O684" s="151"/>
      <c r="P684" s="151"/>
      <c r="Q684" s="151"/>
      <c r="R684" s="151"/>
      <c r="S684" s="151"/>
      <c r="T684" s="155"/>
      <c r="U684" s="155"/>
      <c r="V684" s="155"/>
      <c r="W684" s="155"/>
      <c r="X684" s="155"/>
      <c r="Y684" s="155"/>
      <c r="Z684" s="155"/>
      <c r="AA684" s="155"/>
      <c r="AB684" s="155"/>
      <c r="AC684" s="155"/>
      <c r="AD684" s="155"/>
      <c r="AE684" s="156"/>
      <c r="AF684" s="162"/>
      <c r="AG684" s="163"/>
      <c r="AH684" s="163"/>
      <c r="AI684" s="163"/>
      <c r="AJ684" s="164"/>
      <c r="AK684" s="171"/>
      <c r="AL684" s="172"/>
      <c r="AM684" s="172"/>
      <c r="AN684" s="172"/>
      <c r="AO684" s="173"/>
    </row>
    <row r="685" spans="1:41" ht="12.75" customHeight="1" thickBot="1">
      <c r="A685" s="219"/>
      <c r="B685" s="179"/>
      <c r="C685" s="179"/>
      <c r="D685" s="216">
        <f>IF(ISERR(DGET(A$1603:G$1928,G$1603,A1939:G1940))=TRUE,"",DGET(A$1603:G$1928,G$1603,A1939:G1940))</f>
      </c>
      <c r="E685" s="216"/>
      <c r="F685" s="182"/>
      <c r="G685" s="182"/>
      <c r="H685" s="182"/>
      <c r="I685" s="182"/>
      <c r="J685" s="182"/>
      <c r="K685" s="182"/>
      <c r="L685" s="182"/>
      <c r="M685" s="182"/>
      <c r="N685" s="182"/>
      <c r="O685" s="182"/>
      <c r="P685" s="182"/>
      <c r="Q685" s="182"/>
      <c r="R685" s="182"/>
      <c r="S685" s="182"/>
      <c r="T685" s="185"/>
      <c r="U685" s="185"/>
      <c r="V685" s="185"/>
      <c r="W685" s="185"/>
      <c r="X685" s="185"/>
      <c r="Y685" s="185"/>
      <c r="Z685" s="185"/>
      <c r="AA685" s="185"/>
      <c r="AB685" s="185"/>
      <c r="AC685" s="185"/>
      <c r="AD685" s="185"/>
      <c r="AE685" s="186"/>
      <c r="AF685" s="190"/>
      <c r="AG685" s="191"/>
      <c r="AH685" s="191"/>
      <c r="AI685" s="191"/>
      <c r="AJ685" s="192"/>
      <c r="AK685" s="213"/>
      <c r="AL685" s="214"/>
      <c r="AM685" s="214"/>
      <c r="AN685" s="214"/>
      <c r="AO685" s="215"/>
    </row>
    <row r="686" spans="1:41" ht="12.75" customHeight="1">
      <c r="A686" s="142">
        <f>IF(ISERR(DGET(A$1603:G$1928,A$1603,A1942:G1943))=TRUE,"",DGET(A$1603:G$1928,A$1603,A1942:G1943))</f>
      </c>
      <c r="B686" s="145">
        <f>IF(ISERR(DGET(A$1603:G$1928,D$1603,A1942:G1943))=TRUE,"",DGET(A$1603:G$1928,D$1603,A1942:G1943))</f>
      </c>
      <c r="C686" s="145" t="e">
        <f>IF(A686=AM$1319,"HLAVNÍ",IF(A686=AM$1320,"VEDL 1",IF(A686=AM$1321,"VEDL 2","X")))</f>
        <v>#VALUE!</v>
      </c>
      <c r="D686" s="148"/>
      <c r="E686" s="148"/>
      <c r="F686" s="150">
        <f>IF(ISERR(DGET(A$1603:G$1928,F$1603,A1942:G1943))=TRUE,"",DGET(A$1603:G$1928,F$1603,A1942:G1943))</f>
      </c>
      <c r="G686" s="150"/>
      <c r="H686" s="150"/>
      <c r="I686" s="150"/>
      <c r="J686" s="150"/>
      <c r="K686" s="150"/>
      <c r="L686" s="150"/>
      <c r="M686" s="150"/>
      <c r="N686" s="150"/>
      <c r="O686" s="150"/>
      <c r="P686" s="150"/>
      <c r="Q686" s="150"/>
      <c r="R686" s="150"/>
      <c r="S686" s="150"/>
      <c r="T686" s="153"/>
      <c r="U686" s="153"/>
      <c r="V686" s="153"/>
      <c r="W686" s="153"/>
      <c r="X686" s="153"/>
      <c r="Y686" s="153"/>
      <c r="Z686" s="153"/>
      <c r="AA686" s="153"/>
      <c r="AB686" s="153"/>
      <c r="AC686" s="153"/>
      <c r="AD686" s="153"/>
      <c r="AE686" s="154"/>
      <c r="AF686" s="159"/>
      <c r="AG686" s="160"/>
      <c r="AH686" s="160"/>
      <c r="AI686" s="160"/>
      <c r="AJ686" s="161"/>
      <c r="AK686" s="168">
        <f>AF686</f>
        <v>0</v>
      </c>
      <c r="AL686" s="169"/>
      <c r="AM686" s="169"/>
      <c r="AN686" s="169"/>
      <c r="AO686" s="170"/>
    </row>
    <row r="687" spans="1:41" ht="12.75" customHeight="1">
      <c r="A687" s="143"/>
      <c r="B687" s="146"/>
      <c r="C687" s="146"/>
      <c r="D687" s="149"/>
      <c r="E687" s="149"/>
      <c r="F687" s="151"/>
      <c r="G687" s="151"/>
      <c r="H687" s="151"/>
      <c r="I687" s="151"/>
      <c r="J687" s="151"/>
      <c r="K687" s="151"/>
      <c r="L687" s="151"/>
      <c r="M687" s="151"/>
      <c r="N687" s="151"/>
      <c r="O687" s="151"/>
      <c r="P687" s="151"/>
      <c r="Q687" s="151"/>
      <c r="R687" s="151"/>
      <c r="S687" s="151"/>
      <c r="T687" s="155"/>
      <c r="U687" s="155"/>
      <c r="V687" s="155"/>
      <c r="W687" s="155"/>
      <c r="X687" s="155"/>
      <c r="Y687" s="155"/>
      <c r="Z687" s="155"/>
      <c r="AA687" s="155"/>
      <c r="AB687" s="155"/>
      <c r="AC687" s="155"/>
      <c r="AD687" s="155"/>
      <c r="AE687" s="156"/>
      <c r="AF687" s="162"/>
      <c r="AG687" s="163"/>
      <c r="AH687" s="163"/>
      <c r="AI687" s="163"/>
      <c r="AJ687" s="164"/>
      <c r="AK687" s="171"/>
      <c r="AL687" s="172"/>
      <c r="AM687" s="172"/>
      <c r="AN687" s="172"/>
      <c r="AO687" s="173"/>
    </row>
    <row r="688" spans="1:41" ht="12.75" customHeight="1" thickBot="1">
      <c r="A688" s="144"/>
      <c r="B688" s="147"/>
      <c r="C688" s="147"/>
      <c r="D688" s="217">
        <f>IF(ISERR(DGET(A$1603:G$1928,G$1603,A1942:G1943))=TRUE,"",DGET(A$1603:G$1928,G$1603,A1942:G1943))</f>
      </c>
      <c r="E688" s="217"/>
      <c r="F688" s="152"/>
      <c r="G688" s="152"/>
      <c r="H688" s="152"/>
      <c r="I688" s="152"/>
      <c r="J688" s="152"/>
      <c r="K688" s="152"/>
      <c r="L688" s="152"/>
      <c r="M688" s="152"/>
      <c r="N688" s="152"/>
      <c r="O688" s="152"/>
      <c r="P688" s="152"/>
      <c r="Q688" s="152"/>
      <c r="R688" s="152"/>
      <c r="S688" s="152"/>
      <c r="T688" s="157"/>
      <c r="U688" s="157"/>
      <c r="V688" s="157"/>
      <c r="W688" s="157"/>
      <c r="X688" s="157"/>
      <c r="Y688" s="157"/>
      <c r="Z688" s="157"/>
      <c r="AA688" s="157"/>
      <c r="AB688" s="157"/>
      <c r="AC688" s="157"/>
      <c r="AD688" s="157"/>
      <c r="AE688" s="158"/>
      <c r="AF688" s="165"/>
      <c r="AG688" s="166"/>
      <c r="AH688" s="166"/>
      <c r="AI688" s="166"/>
      <c r="AJ688" s="167"/>
      <c r="AK688" s="174"/>
      <c r="AL688" s="175"/>
      <c r="AM688" s="175"/>
      <c r="AN688" s="175"/>
      <c r="AO688" s="176"/>
    </row>
    <row r="689" spans="1:41" ht="12.75" customHeight="1">
      <c r="A689" s="218">
        <f>IF(ISERR(DGET(A$1603:G$1928,A$1603,A1945:G1946))=TRUE,"",DGET(A$1603:G$1928,A$1603,A1945:G1946))</f>
      </c>
      <c r="B689" s="178">
        <f>IF(ISERR(DGET(A$1603:G$1928,D$1603,A1945:G1946))=TRUE,"",DGET(A$1603:G$1928,D$1603,A1945:G1946))</f>
      </c>
      <c r="C689" s="178" t="e">
        <f>IF(A689=AM$1319,"HLAVNÍ",IF(A689=AM$1320,"VEDL 1",IF(A689=AM$1321,"VEDL 2","X")))</f>
        <v>#VALUE!</v>
      </c>
      <c r="D689" s="180"/>
      <c r="E689" s="180"/>
      <c r="F689" s="181">
        <f>IF(ISERR(DGET(A$1603:G$1928,F$1603,A1945:G1946))=TRUE,"",DGET(A$1603:G$1928,F$1603,A1945:G1946))</f>
      </c>
      <c r="G689" s="181"/>
      <c r="H689" s="181"/>
      <c r="I689" s="181"/>
      <c r="J689" s="181"/>
      <c r="K689" s="181"/>
      <c r="L689" s="181"/>
      <c r="M689" s="181"/>
      <c r="N689" s="181"/>
      <c r="O689" s="181"/>
      <c r="P689" s="181"/>
      <c r="Q689" s="181"/>
      <c r="R689" s="181"/>
      <c r="S689" s="181"/>
      <c r="T689" s="183"/>
      <c r="U689" s="183"/>
      <c r="V689" s="183"/>
      <c r="W689" s="183"/>
      <c r="X689" s="183"/>
      <c r="Y689" s="183"/>
      <c r="Z689" s="183"/>
      <c r="AA689" s="183"/>
      <c r="AB689" s="183"/>
      <c r="AC689" s="183"/>
      <c r="AD689" s="183"/>
      <c r="AE689" s="184"/>
      <c r="AF689" s="187"/>
      <c r="AG689" s="188"/>
      <c r="AH689" s="188"/>
      <c r="AI689" s="188"/>
      <c r="AJ689" s="189"/>
      <c r="AK689" s="210">
        <f>AF689</f>
        <v>0</v>
      </c>
      <c r="AL689" s="211"/>
      <c r="AM689" s="211"/>
      <c r="AN689" s="211"/>
      <c r="AO689" s="212"/>
    </row>
    <row r="690" spans="1:41" ht="12.75" customHeight="1">
      <c r="A690" s="143"/>
      <c r="B690" s="146"/>
      <c r="C690" s="146"/>
      <c r="D690" s="149"/>
      <c r="E690" s="149"/>
      <c r="F690" s="151"/>
      <c r="G690" s="151"/>
      <c r="H690" s="151"/>
      <c r="I690" s="151"/>
      <c r="J690" s="151"/>
      <c r="K690" s="151"/>
      <c r="L690" s="151"/>
      <c r="M690" s="151"/>
      <c r="N690" s="151"/>
      <c r="O690" s="151"/>
      <c r="P690" s="151"/>
      <c r="Q690" s="151"/>
      <c r="R690" s="151"/>
      <c r="S690" s="151"/>
      <c r="T690" s="155"/>
      <c r="U690" s="155"/>
      <c r="V690" s="155"/>
      <c r="W690" s="155"/>
      <c r="X690" s="155"/>
      <c r="Y690" s="155"/>
      <c r="Z690" s="155"/>
      <c r="AA690" s="155"/>
      <c r="AB690" s="155"/>
      <c r="AC690" s="155"/>
      <c r="AD690" s="155"/>
      <c r="AE690" s="156"/>
      <c r="AF690" s="162"/>
      <c r="AG690" s="163"/>
      <c r="AH690" s="163"/>
      <c r="AI690" s="163"/>
      <c r="AJ690" s="164"/>
      <c r="AK690" s="171"/>
      <c r="AL690" s="172"/>
      <c r="AM690" s="172"/>
      <c r="AN690" s="172"/>
      <c r="AO690" s="173"/>
    </row>
    <row r="691" spans="1:41" ht="12.75" customHeight="1" thickBot="1">
      <c r="A691" s="219"/>
      <c r="B691" s="179"/>
      <c r="C691" s="179"/>
      <c r="D691" s="216">
        <f>IF(ISERR(DGET(A$1603:G$1928,G$1603,A1945:G1946))=TRUE,"",DGET(A$1603:G$1928,G$1603,A1945:G1946))</f>
      </c>
      <c r="E691" s="216"/>
      <c r="F691" s="182"/>
      <c r="G691" s="182"/>
      <c r="H691" s="182"/>
      <c r="I691" s="182"/>
      <c r="J691" s="182"/>
      <c r="K691" s="182"/>
      <c r="L691" s="182"/>
      <c r="M691" s="182"/>
      <c r="N691" s="182"/>
      <c r="O691" s="182"/>
      <c r="P691" s="182"/>
      <c r="Q691" s="182"/>
      <c r="R691" s="182"/>
      <c r="S691" s="182"/>
      <c r="T691" s="185"/>
      <c r="U691" s="185"/>
      <c r="V691" s="185"/>
      <c r="W691" s="185"/>
      <c r="X691" s="185"/>
      <c r="Y691" s="185"/>
      <c r="Z691" s="185"/>
      <c r="AA691" s="185"/>
      <c r="AB691" s="185"/>
      <c r="AC691" s="185"/>
      <c r="AD691" s="185"/>
      <c r="AE691" s="186"/>
      <c r="AF691" s="190"/>
      <c r="AG691" s="191"/>
      <c r="AH691" s="191"/>
      <c r="AI691" s="191"/>
      <c r="AJ691" s="192"/>
      <c r="AK691" s="213"/>
      <c r="AL691" s="214"/>
      <c r="AM691" s="214"/>
      <c r="AN691" s="214"/>
      <c r="AO691" s="215"/>
    </row>
    <row r="692" spans="1:41" ht="12.75" customHeight="1">
      <c r="A692" s="142">
        <f>IF(ISERR(DGET(A$1603:G$1928,A$1603,A1948:G1949))=TRUE,"",DGET(A$1603:G$1928,A$1603,A1948:G1949))</f>
      </c>
      <c r="B692" s="145">
        <f>IF(ISERR(DGET(A$1603:G$1928,D$1603,A1948:G1949))=TRUE,"",DGET(A$1603:G$1928,D$1603,A1948:G1949))</f>
      </c>
      <c r="C692" s="145" t="e">
        <f>IF(A692=AM$1319,"HLAVNÍ",IF(A692=AM$1320,"VEDL 1",IF(A692=AM$1321,"VEDL 2","X")))</f>
        <v>#VALUE!</v>
      </c>
      <c r="D692" s="148"/>
      <c r="E692" s="148"/>
      <c r="F692" s="150">
        <f>IF(ISERR(DGET(A$1603:G$1928,F$1603,A1948:G1949))=TRUE,"",DGET(A$1603:G$1928,F$1603,A1948:G1949))</f>
      </c>
      <c r="G692" s="150"/>
      <c r="H692" s="150"/>
      <c r="I692" s="150"/>
      <c r="J692" s="150"/>
      <c r="K692" s="150"/>
      <c r="L692" s="150"/>
      <c r="M692" s="150"/>
      <c r="N692" s="150"/>
      <c r="O692" s="150"/>
      <c r="P692" s="150"/>
      <c r="Q692" s="150"/>
      <c r="R692" s="150"/>
      <c r="S692" s="150"/>
      <c r="T692" s="153"/>
      <c r="U692" s="153"/>
      <c r="V692" s="153"/>
      <c r="W692" s="153"/>
      <c r="X692" s="153"/>
      <c r="Y692" s="153"/>
      <c r="Z692" s="153"/>
      <c r="AA692" s="153"/>
      <c r="AB692" s="153"/>
      <c r="AC692" s="153"/>
      <c r="AD692" s="153"/>
      <c r="AE692" s="154"/>
      <c r="AF692" s="159"/>
      <c r="AG692" s="160"/>
      <c r="AH692" s="160"/>
      <c r="AI692" s="160"/>
      <c r="AJ692" s="161"/>
      <c r="AK692" s="168">
        <f>AF692</f>
        <v>0</v>
      </c>
      <c r="AL692" s="169"/>
      <c r="AM692" s="169"/>
      <c r="AN692" s="169"/>
      <c r="AO692" s="170"/>
    </row>
    <row r="693" spans="1:41" ht="12.75" customHeight="1">
      <c r="A693" s="143"/>
      <c r="B693" s="146"/>
      <c r="C693" s="146"/>
      <c r="D693" s="149"/>
      <c r="E693" s="149"/>
      <c r="F693" s="151"/>
      <c r="G693" s="151"/>
      <c r="H693" s="151"/>
      <c r="I693" s="151"/>
      <c r="J693" s="151"/>
      <c r="K693" s="151"/>
      <c r="L693" s="151"/>
      <c r="M693" s="151"/>
      <c r="N693" s="151"/>
      <c r="O693" s="151"/>
      <c r="P693" s="151"/>
      <c r="Q693" s="151"/>
      <c r="R693" s="151"/>
      <c r="S693" s="151"/>
      <c r="T693" s="155"/>
      <c r="U693" s="155"/>
      <c r="V693" s="155"/>
      <c r="W693" s="155"/>
      <c r="X693" s="155"/>
      <c r="Y693" s="155"/>
      <c r="Z693" s="155"/>
      <c r="AA693" s="155"/>
      <c r="AB693" s="155"/>
      <c r="AC693" s="155"/>
      <c r="AD693" s="155"/>
      <c r="AE693" s="156"/>
      <c r="AF693" s="162"/>
      <c r="AG693" s="163"/>
      <c r="AH693" s="163"/>
      <c r="AI693" s="163"/>
      <c r="AJ693" s="164"/>
      <c r="AK693" s="171"/>
      <c r="AL693" s="172"/>
      <c r="AM693" s="172"/>
      <c r="AN693" s="172"/>
      <c r="AO693" s="173"/>
    </row>
    <row r="694" spans="1:41" ht="12.75" customHeight="1" thickBot="1">
      <c r="A694" s="144"/>
      <c r="B694" s="147"/>
      <c r="C694" s="147"/>
      <c r="D694" s="217">
        <f>IF(ISERR(DGET(A$1603:G$1928,G$1603,A1948:G1949))=TRUE,"",DGET(A$1603:G$1928,G$1603,A1948:G1949))</f>
      </c>
      <c r="E694" s="217"/>
      <c r="F694" s="152"/>
      <c r="G694" s="152"/>
      <c r="H694" s="152"/>
      <c r="I694" s="152"/>
      <c r="J694" s="152"/>
      <c r="K694" s="152"/>
      <c r="L694" s="152"/>
      <c r="M694" s="152"/>
      <c r="N694" s="152"/>
      <c r="O694" s="152"/>
      <c r="P694" s="152"/>
      <c r="Q694" s="152"/>
      <c r="R694" s="152"/>
      <c r="S694" s="152"/>
      <c r="T694" s="157"/>
      <c r="U694" s="157"/>
      <c r="V694" s="157"/>
      <c r="W694" s="157"/>
      <c r="X694" s="157"/>
      <c r="Y694" s="157"/>
      <c r="Z694" s="157"/>
      <c r="AA694" s="157"/>
      <c r="AB694" s="157"/>
      <c r="AC694" s="157"/>
      <c r="AD694" s="157"/>
      <c r="AE694" s="158"/>
      <c r="AF694" s="165"/>
      <c r="AG694" s="166"/>
      <c r="AH694" s="166"/>
      <c r="AI694" s="166"/>
      <c r="AJ694" s="167"/>
      <c r="AK694" s="174"/>
      <c r="AL694" s="175"/>
      <c r="AM694" s="175"/>
      <c r="AN694" s="175"/>
      <c r="AO694" s="176"/>
    </row>
    <row r="695" spans="1:41" ht="12.75" customHeight="1">
      <c r="A695" s="218">
        <f>IF(ISERR(DGET(A$1603:G$1928,A$1603,A1951:G1952))=TRUE,"",DGET(A$1603:G$1928,A$1603,A1951:G1952))</f>
      </c>
      <c r="B695" s="178">
        <f>IF(ISERR(DGET(A$1603:G$1928,D$1603,A1951:G1952))=TRUE,"",DGET(A$1603:G$1928,D$1603,A1951:G1952))</f>
      </c>
      <c r="C695" s="178" t="e">
        <f>IF(A695=AM$1319,"HLAVNÍ",IF(A695=AM$1320,"VEDL 1",IF(A695=AM$1321,"VEDL 2","X")))</f>
        <v>#VALUE!</v>
      </c>
      <c r="D695" s="180"/>
      <c r="E695" s="180"/>
      <c r="F695" s="181">
        <f>IF(ISERR(DGET(A$1603:G$1928,F$1603,A1951:G1952))=TRUE,"",DGET(A$1603:G$1928,F$1603,A1951:G1952))</f>
      </c>
      <c r="G695" s="181"/>
      <c r="H695" s="181"/>
      <c r="I695" s="181"/>
      <c r="J695" s="181"/>
      <c r="K695" s="181"/>
      <c r="L695" s="181"/>
      <c r="M695" s="181"/>
      <c r="N695" s="181"/>
      <c r="O695" s="181"/>
      <c r="P695" s="181"/>
      <c r="Q695" s="181"/>
      <c r="R695" s="181"/>
      <c r="S695" s="181"/>
      <c r="T695" s="183"/>
      <c r="U695" s="183"/>
      <c r="V695" s="183"/>
      <c r="W695" s="183"/>
      <c r="X695" s="183"/>
      <c r="Y695" s="183"/>
      <c r="Z695" s="183"/>
      <c r="AA695" s="183"/>
      <c r="AB695" s="183"/>
      <c r="AC695" s="183"/>
      <c r="AD695" s="183"/>
      <c r="AE695" s="184"/>
      <c r="AF695" s="187"/>
      <c r="AG695" s="188"/>
      <c r="AH695" s="188"/>
      <c r="AI695" s="188"/>
      <c r="AJ695" s="189"/>
      <c r="AK695" s="210">
        <f>AF695</f>
        <v>0</v>
      </c>
      <c r="AL695" s="211"/>
      <c r="AM695" s="211"/>
      <c r="AN695" s="211"/>
      <c r="AO695" s="212"/>
    </row>
    <row r="696" spans="1:41" ht="12.75" customHeight="1">
      <c r="A696" s="143"/>
      <c r="B696" s="146"/>
      <c r="C696" s="146"/>
      <c r="D696" s="149"/>
      <c r="E696" s="149"/>
      <c r="F696" s="151"/>
      <c r="G696" s="151"/>
      <c r="H696" s="151"/>
      <c r="I696" s="151"/>
      <c r="J696" s="151"/>
      <c r="K696" s="151"/>
      <c r="L696" s="151"/>
      <c r="M696" s="151"/>
      <c r="N696" s="151"/>
      <c r="O696" s="151"/>
      <c r="P696" s="151"/>
      <c r="Q696" s="151"/>
      <c r="R696" s="151"/>
      <c r="S696" s="151"/>
      <c r="T696" s="155"/>
      <c r="U696" s="155"/>
      <c r="V696" s="155"/>
      <c r="W696" s="155"/>
      <c r="X696" s="155"/>
      <c r="Y696" s="155"/>
      <c r="Z696" s="155"/>
      <c r="AA696" s="155"/>
      <c r="AB696" s="155"/>
      <c r="AC696" s="155"/>
      <c r="AD696" s="155"/>
      <c r="AE696" s="156"/>
      <c r="AF696" s="162"/>
      <c r="AG696" s="163"/>
      <c r="AH696" s="163"/>
      <c r="AI696" s="163"/>
      <c r="AJ696" s="164"/>
      <c r="AK696" s="171"/>
      <c r="AL696" s="172"/>
      <c r="AM696" s="172"/>
      <c r="AN696" s="172"/>
      <c r="AO696" s="173"/>
    </row>
    <row r="697" spans="1:41" ht="12.75" customHeight="1" thickBot="1">
      <c r="A697" s="219"/>
      <c r="B697" s="179"/>
      <c r="C697" s="179"/>
      <c r="D697" s="216">
        <f>IF(ISERR(DGET(A$1603:G$1928,G$1603,A1951:G1952))=TRUE,"",DGET(A$1603:G$1928,G$1603,A1951:G1952))</f>
      </c>
      <c r="E697" s="216"/>
      <c r="F697" s="182"/>
      <c r="G697" s="182"/>
      <c r="H697" s="182"/>
      <c r="I697" s="182"/>
      <c r="J697" s="182"/>
      <c r="K697" s="182"/>
      <c r="L697" s="182"/>
      <c r="M697" s="182"/>
      <c r="N697" s="182"/>
      <c r="O697" s="182"/>
      <c r="P697" s="182"/>
      <c r="Q697" s="182"/>
      <c r="R697" s="182"/>
      <c r="S697" s="182"/>
      <c r="T697" s="185"/>
      <c r="U697" s="185"/>
      <c r="V697" s="185"/>
      <c r="W697" s="185"/>
      <c r="X697" s="185"/>
      <c r="Y697" s="185"/>
      <c r="Z697" s="185"/>
      <c r="AA697" s="185"/>
      <c r="AB697" s="185"/>
      <c r="AC697" s="185"/>
      <c r="AD697" s="185"/>
      <c r="AE697" s="186"/>
      <c r="AF697" s="190"/>
      <c r="AG697" s="191"/>
      <c r="AH697" s="191"/>
      <c r="AI697" s="191"/>
      <c r="AJ697" s="192"/>
      <c r="AK697" s="213"/>
      <c r="AL697" s="214"/>
      <c r="AM697" s="214"/>
      <c r="AN697" s="214"/>
      <c r="AO697" s="215"/>
    </row>
    <row r="698" spans="1:41" ht="12.75" customHeight="1">
      <c r="A698" s="142">
        <f>IF(ISERR(DGET(A$1603:G$1928,A$1603,A1954:G1955))=TRUE,"",DGET(A$1603:G$1928,A$1603,A1954:G1955))</f>
      </c>
      <c r="B698" s="145">
        <f>IF(ISERR(DGET(A$1603:G$1928,D$1603,A1954:G1955))=TRUE,"",DGET(A$1603:G$1928,D$1603,A1954:G1955))</f>
      </c>
      <c r="C698" s="145" t="e">
        <f>IF(A698=AM$1319,"HLAVNÍ",IF(A698=AM$1320,"VEDL 1",IF(A698=AM$1321,"VEDL 2","X")))</f>
        <v>#VALUE!</v>
      </c>
      <c r="D698" s="148"/>
      <c r="E698" s="148"/>
      <c r="F698" s="150">
        <f>IF(ISERR(DGET(A$1603:G$1928,F$1603,A1954:G1955))=TRUE,"",DGET(A$1603:G$1928,F$1603,A1954:G1955))</f>
      </c>
      <c r="G698" s="150"/>
      <c r="H698" s="150"/>
      <c r="I698" s="150"/>
      <c r="J698" s="150"/>
      <c r="K698" s="150"/>
      <c r="L698" s="150"/>
      <c r="M698" s="150"/>
      <c r="N698" s="150"/>
      <c r="O698" s="150"/>
      <c r="P698" s="150"/>
      <c r="Q698" s="150"/>
      <c r="R698" s="150"/>
      <c r="S698" s="150"/>
      <c r="T698" s="153"/>
      <c r="U698" s="153"/>
      <c r="V698" s="153"/>
      <c r="W698" s="153"/>
      <c r="X698" s="153"/>
      <c r="Y698" s="153"/>
      <c r="Z698" s="153"/>
      <c r="AA698" s="153"/>
      <c r="AB698" s="153"/>
      <c r="AC698" s="153"/>
      <c r="AD698" s="153"/>
      <c r="AE698" s="154"/>
      <c r="AF698" s="159"/>
      <c r="AG698" s="160"/>
      <c r="AH698" s="160"/>
      <c r="AI698" s="160"/>
      <c r="AJ698" s="161"/>
      <c r="AK698" s="168">
        <f>AF698</f>
        <v>0</v>
      </c>
      <c r="AL698" s="169"/>
      <c r="AM698" s="169"/>
      <c r="AN698" s="169"/>
      <c r="AO698" s="170"/>
    </row>
    <row r="699" spans="1:41" ht="12.75" customHeight="1">
      <c r="A699" s="143"/>
      <c r="B699" s="146"/>
      <c r="C699" s="146"/>
      <c r="D699" s="149"/>
      <c r="E699" s="149"/>
      <c r="F699" s="151"/>
      <c r="G699" s="151"/>
      <c r="H699" s="151"/>
      <c r="I699" s="151"/>
      <c r="J699" s="151"/>
      <c r="K699" s="151"/>
      <c r="L699" s="151"/>
      <c r="M699" s="151"/>
      <c r="N699" s="151"/>
      <c r="O699" s="151"/>
      <c r="P699" s="151"/>
      <c r="Q699" s="151"/>
      <c r="R699" s="151"/>
      <c r="S699" s="151"/>
      <c r="T699" s="155"/>
      <c r="U699" s="155"/>
      <c r="V699" s="155"/>
      <c r="W699" s="155"/>
      <c r="X699" s="155"/>
      <c r="Y699" s="155"/>
      <c r="Z699" s="155"/>
      <c r="AA699" s="155"/>
      <c r="AB699" s="155"/>
      <c r="AC699" s="155"/>
      <c r="AD699" s="155"/>
      <c r="AE699" s="156"/>
      <c r="AF699" s="162"/>
      <c r="AG699" s="163"/>
      <c r="AH699" s="163"/>
      <c r="AI699" s="163"/>
      <c r="AJ699" s="164"/>
      <c r="AK699" s="171"/>
      <c r="AL699" s="172"/>
      <c r="AM699" s="172"/>
      <c r="AN699" s="172"/>
      <c r="AO699" s="173"/>
    </row>
    <row r="700" spans="1:41" ht="12.75" customHeight="1" thickBot="1">
      <c r="A700" s="144"/>
      <c r="B700" s="147"/>
      <c r="C700" s="147"/>
      <c r="D700" s="217">
        <f>IF(ISERR(DGET(A$1603:G$1928,G$1603,A1954:G1955))=TRUE,"",DGET(A$1603:G$1928,G$1603,A1954:G1955))</f>
      </c>
      <c r="E700" s="217"/>
      <c r="F700" s="152"/>
      <c r="G700" s="152"/>
      <c r="H700" s="152"/>
      <c r="I700" s="152"/>
      <c r="J700" s="152"/>
      <c r="K700" s="152"/>
      <c r="L700" s="152"/>
      <c r="M700" s="152"/>
      <c r="N700" s="152"/>
      <c r="O700" s="152"/>
      <c r="P700" s="152"/>
      <c r="Q700" s="152"/>
      <c r="R700" s="152"/>
      <c r="S700" s="152"/>
      <c r="T700" s="157"/>
      <c r="U700" s="157"/>
      <c r="V700" s="157"/>
      <c r="W700" s="157"/>
      <c r="X700" s="157"/>
      <c r="Y700" s="157"/>
      <c r="Z700" s="157"/>
      <c r="AA700" s="157"/>
      <c r="AB700" s="157"/>
      <c r="AC700" s="157"/>
      <c r="AD700" s="157"/>
      <c r="AE700" s="158"/>
      <c r="AF700" s="165"/>
      <c r="AG700" s="166"/>
      <c r="AH700" s="166"/>
      <c r="AI700" s="166"/>
      <c r="AJ700" s="167"/>
      <c r="AK700" s="174"/>
      <c r="AL700" s="175"/>
      <c r="AM700" s="175"/>
      <c r="AN700" s="175"/>
      <c r="AO700" s="176"/>
    </row>
    <row r="701" spans="1:41" ht="12.75" customHeight="1">
      <c r="A701" s="218">
        <f>IF(ISERR(DGET(A$1603:G$1928,A$1603,A1957:G1958))=TRUE,"",DGET(A$1603:G$1928,A$1603,A1957:G1958))</f>
      </c>
      <c r="B701" s="178">
        <f>IF(ISERR(DGET(A$1603:G$1928,D$1603,A1957:G1958))=TRUE,"",DGET(A$1603:G$1928,D$1603,A1957:G1958))</f>
      </c>
      <c r="C701" s="178" t="e">
        <f>IF(A701=AM$1319,"HLAVNÍ",IF(A701=AM$1320,"VEDL 1",IF(A701=AM$1321,"VEDL 2","X")))</f>
        <v>#VALUE!</v>
      </c>
      <c r="D701" s="180"/>
      <c r="E701" s="180"/>
      <c r="F701" s="181">
        <f>IF(ISERR(DGET(A$1603:G$1928,F$1603,A1957:G1958))=TRUE,"",DGET(A$1603:G$1928,F$1603,A1957:G1958))</f>
      </c>
      <c r="G701" s="181"/>
      <c r="H701" s="181"/>
      <c r="I701" s="181"/>
      <c r="J701" s="181"/>
      <c r="K701" s="181"/>
      <c r="L701" s="181"/>
      <c r="M701" s="181"/>
      <c r="N701" s="181"/>
      <c r="O701" s="181"/>
      <c r="P701" s="181"/>
      <c r="Q701" s="181"/>
      <c r="R701" s="181"/>
      <c r="S701" s="181"/>
      <c r="T701" s="183"/>
      <c r="U701" s="183"/>
      <c r="V701" s="183"/>
      <c r="W701" s="183"/>
      <c r="X701" s="183"/>
      <c r="Y701" s="183"/>
      <c r="Z701" s="183"/>
      <c r="AA701" s="183"/>
      <c r="AB701" s="183"/>
      <c r="AC701" s="183"/>
      <c r="AD701" s="183"/>
      <c r="AE701" s="184"/>
      <c r="AF701" s="187"/>
      <c r="AG701" s="188"/>
      <c r="AH701" s="188"/>
      <c r="AI701" s="188"/>
      <c r="AJ701" s="189"/>
      <c r="AK701" s="210">
        <f>AF701</f>
        <v>0</v>
      </c>
      <c r="AL701" s="211"/>
      <c r="AM701" s="211"/>
      <c r="AN701" s="211"/>
      <c r="AO701" s="212"/>
    </row>
    <row r="702" spans="1:41" ht="12.75" customHeight="1">
      <c r="A702" s="143"/>
      <c r="B702" s="146"/>
      <c r="C702" s="146"/>
      <c r="D702" s="149"/>
      <c r="E702" s="149"/>
      <c r="F702" s="151"/>
      <c r="G702" s="151"/>
      <c r="H702" s="151"/>
      <c r="I702" s="151"/>
      <c r="J702" s="151"/>
      <c r="K702" s="151"/>
      <c r="L702" s="151"/>
      <c r="M702" s="151"/>
      <c r="N702" s="151"/>
      <c r="O702" s="151"/>
      <c r="P702" s="151"/>
      <c r="Q702" s="151"/>
      <c r="R702" s="151"/>
      <c r="S702" s="151"/>
      <c r="T702" s="155"/>
      <c r="U702" s="155"/>
      <c r="V702" s="155"/>
      <c r="W702" s="155"/>
      <c r="X702" s="155"/>
      <c r="Y702" s="155"/>
      <c r="Z702" s="155"/>
      <c r="AA702" s="155"/>
      <c r="AB702" s="155"/>
      <c r="AC702" s="155"/>
      <c r="AD702" s="155"/>
      <c r="AE702" s="156"/>
      <c r="AF702" s="162"/>
      <c r="AG702" s="163"/>
      <c r="AH702" s="163"/>
      <c r="AI702" s="163"/>
      <c r="AJ702" s="164"/>
      <c r="AK702" s="171"/>
      <c r="AL702" s="172"/>
      <c r="AM702" s="172"/>
      <c r="AN702" s="172"/>
      <c r="AO702" s="173"/>
    </row>
    <row r="703" spans="1:41" ht="12.75" customHeight="1" thickBot="1">
      <c r="A703" s="219"/>
      <c r="B703" s="179"/>
      <c r="C703" s="179"/>
      <c r="D703" s="216">
        <f>IF(ISERR(DGET(A$1603:G$1928,G$1603,A1957:G1958))=TRUE,"",DGET(A$1603:G$1928,G$1603,A1957:G1958))</f>
      </c>
      <c r="E703" s="216"/>
      <c r="F703" s="182"/>
      <c r="G703" s="182"/>
      <c r="H703" s="182"/>
      <c r="I703" s="182"/>
      <c r="J703" s="182"/>
      <c r="K703" s="182"/>
      <c r="L703" s="182"/>
      <c r="M703" s="182"/>
      <c r="N703" s="182"/>
      <c r="O703" s="182"/>
      <c r="P703" s="182"/>
      <c r="Q703" s="182"/>
      <c r="R703" s="182"/>
      <c r="S703" s="182"/>
      <c r="T703" s="185"/>
      <c r="U703" s="185"/>
      <c r="V703" s="185"/>
      <c r="W703" s="185"/>
      <c r="X703" s="185"/>
      <c r="Y703" s="185"/>
      <c r="Z703" s="185"/>
      <c r="AA703" s="185"/>
      <c r="AB703" s="185"/>
      <c r="AC703" s="185"/>
      <c r="AD703" s="185"/>
      <c r="AE703" s="186"/>
      <c r="AF703" s="190"/>
      <c r="AG703" s="191"/>
      <c r="AH703" s="191"/>
      <c r="AI703" s="191"/>
      <c r="AJ703" s="192"/>
      <c r="AK703" s="213"/>
      <c r="AL703" s="214"/>
      <c r="AM703" s="214"/>
      <c r="AN703" s="214"/>
      <c r="AO703" s="215"/>
    </row>
    <row r="704" spans="1:41" ht="12.75" customHeight="1">
      <c r="A704" s="142">
        <f>IF(ISERR(DGET(A$1603:G$1928,A$1603,A1960:G1961))=TRUE,"",DGET(A$1603:G$1928,A$1603,A1960:G1961))</f>
      </c>
      <c r="B704" s="145">
        <f>IF(ISERR(DGET(A$1603:G$1928,D$1603,A1960:G1961))=TRUE,"",DGET(A$1603:G$1928,D$1603,A1960:G1961))</f>
      </c>
      <c r="C704" s="145" t="e">
        <f>IF(A704=AM$1319,"HLAVNÍ",IF(A704=AM$1320,"VEDL 1",IF(A704=AM$1321,"VEDL 2","X")))</f>
        <v>#VALUE!</v>
      </c>
      <c r="D704" s="148"/>
      <c r="E704" s="148"/>
      <c r="F704" s="150">
        <f>IF(ISERR(DGET(A$1603:G$1928,F$1603,A1960:G1961))=TRUE,"",DGET(A$1603:G$1928,F$1603,A1960:G1961))</f>
      </c>
      <c r="G704" s="150"/>
      <c r="H704" s="150"/>
      <c r="I704" s="150"/>
      <c r="J704" s="150"/>
      <c r="K704" s="150"/>
      <c r="L704" s="150"/>
      <c r="M704" s="150"/>
      <c r="N704" s="150"/>
      <c r="O704" s="150"/>
      <c r="P704" s="150"/>
      <c r="Q704" s="150"/>
      <c r="R704" s="150"/>
      <c r="S704" s="150"/>
      <c r="T704" s="153"/>
      <c r="U704" s="153"/>
      <c r="V704" s="153"/>
      <c r="W704" s="153"/>
      <c r="X704" s="153"/>
      <c r="Y704" s="153"/>
      <c r="Z704" s="153"/>
      <c r="AA704" s="153"/>
      <c r="AB704" s="153"/>
      <c r="AC704" s="153"/>
      <c r="AD704" s="153"/>
      <c r="AE704" s="154"/>
      <c r="AF704" s="159"/>
      <c r="AG704" s="160"/>
      <c r="AH704" s="160"/>
      <c r="AI704" s="160"/>
      <c r="AJ704" s="161"/>
      <c r="AK704" s="168">
        <f>AF704</f>
        <v>0</v>
      </c>
      <c r="AL704" s="169"/>
      <c r="AM704" s="169"/>
      <c r="AN704" s="169"/>
      <c r="AO704" s="170"/>
    </row>
    <row r="705" spans="1:41" ht="12.75" customHeight="1">
      <c r="A705" s="143"/>
      <c r="B705" s="146"/>
      <c r="C705" s="146"/>
      <c r="D705" s="149"/>
      <c r="E705" s="149"/>
      <c r="F705" s="151"/>
      <c r="G705" s="151"/>
      <c r="H705" s="151"/>
      <c r="I705" s="151"/>
      <c r="J705" s="151"/>
      <c r="K705" s="151"/>
      <c r="L705" s="151"/>
      <c r="M705" s="151"/>
      <c r="N705" s="151"/>
      <c r="O705" s="151"/>
      <c r="P705" s="151"/>
      <c r="Q705" s="151"/>
      <c r="R705" s="151"/>
      <c r="S705" s="151"/>
      <c r="T705" s="155"/>
      <c r="U705" s="155"/>
      <c r="V705" s="155"/>
      <c r="W705" s="155"/>
      <c r="X705" s="155"/>
      <c r="Y705" s="155"/>
      <c r="Z705" s="155"/>
      <c r="AA705" s="155"/>
      <c r="AB705" s="155"/>
      <c r="AC705" s="155"/>
      <c r="AD705" s="155"/>
      <c r="AE705" s="156"/>
      <c r="AF705" s="162"/>
      <c r="AG705" s="163"/>
      <c r="AH705" s="163"/>
      <c r="AI705" s="163"/>
      <c r="AJ705" s="164"/>
      <c r="AK705" s="171"/>
      <c r="AL705" s="172"/>
      <c r="AM705" s="172"/>
      <c r="AN705" s="172"/>
      <c r="AO705" s="173"/>
    </row>
    <row r="706" spans="1:41" ht="12.75" customHeight="1" thickBot="1">
      <c r="A706" s="144"/>
      <c r="B706" s="147"/>
      <c r="C706" s="147"/>
      <c r="D706" s="217">
        <f>IF(ISERR(DGET(A$1603:G$1928,G$1603,A1960:G1961))=TRUE,"",DGET(A$1603:G$1928,G$1603,A1960:G1961))</f>
      </c>
      <c r="E706" s="217"/>
      <c r="F706" s="152"/>
      <c r="G706" s="152"/>
      <c r="H706" s="152"/>
      <c r="I706" s="152"/>
      <c r="J706" s="152"/>
      <c r="K706" s="152"/>
      <c r="L706" s="152"/>
      <c r="M706" s="152"/>
      <c r="N706" s="152"/>
      <c r="O706" s="152"/>
      <c r="P706" s="152"/>
      <c r="Q706" s="152"/>
      <c r="R706" s="152"/>
      <c r="S706" s="152"/>
      <c r="T706" s="157"/>
      <c r="U706" s="157"/>
      <c r="V706" s="157"/>
      <c r="W706" s="157"/>
      <c r="X706" s="157"/>
      <c r="Y706" s="157"/>
      <c r="Z706" s="157"/>
      <c r="AA706" s="157"/>
      <c r="AB706" s="157"/>
      <c r="AC706" s="157"/>
      <c r="AD706" s="157"/>
      <c r="AE706" s="158"/>
      <c r="AF706" s="165"/>
      <c r="AG706" s="166"/>
      <c r="AH706" s="166"/>
      <c r="AI706" s="166"/>
      <c r="AJ706" s="167"/>
      <c r="AK706" s="174"/>
      <c r="AL706" s="175"/>
      <c r="AM706" s="175"/>
      <c r="AN706" s="175"/>
      <c r="AO706" s="176"/>
    </row>
    <row r="707" spans="1:41" ht="12.75" customHeight="1">
      <c r="A707" s="218">
        <f>IF(ISERR(DGET(A$1603:G$1928,A$1603,A1963:G1964))=TRUE,"",DGET(A$1603:G$1928,A$1603,A1963:G1964))</f>
      </c>
      <c r="B707" s="178">
        <f>IF(ISERR(DGET(A$1603:G$1928,D$1603,A1963:G1964))=TRUE,"",DGET(A$1603:G$1928,D$1603,A1963:G1964))</f>
      </c>
      <c r="C707" s="178" t="e">
        <f>IF(A707=AM$1319,"HLAVNÍ",IF(A707=AM$1320,"VEDL 1",IF(A707=AM$1321,"VEDL 2","X")))</f>
        <v>#VALUE!</v>
      </c>
      <c r="D707" s="180"/>
      <c r="E707" s="180"/>
      <c r="F707" s="181">
        <f>IF(ISERR(DGET(A$1603:G$1928,F$1603,A1963:G1964))=TRUE,"",DGET(A$1603:G$1928,F$1603,A1963:G1964))</f>
      </c>
      <c r="G707" s="181"/>
      <c r="H707" s="181"/>
      <c r="I707" s="181"/>
      <c r="J707" s="181"/>
      <c r="K707" s="181"/>
      <c r="L707" s="181"/>
      <c r="M707" s="181"/>
      <c r="N707" s="181"/>
      <c r="O707" s="181"/>
      <c r="P707" s="181"/>
      <c r="Q707" s="181"/>
      <c r="R707" s="181"/>
      <c r="S707" s="181"/>
      <c r="T707" s="183"/>
      <c r="U707" s="183"/>
      <c r="V707" s="183"/>
      <c r="W707" s="183"/>
      <c r="X707" s="183"/>
      <c r="Y707" s="183"/>
      <c r="Z707" s="183"/>
      <c r="AA707" s="183"/>
      <c r="AB707" s="183"/>
      <c r="AC707" s="183"/>
      <c r="AD707" s="183"/>
      <c r="AE707" s="184"/>
      <c r="AF707" s="187"/>
      <c r="AG707" s="188"/>
      <c r="AH707" s="188"/>
      <c r="AI707" s="188"/>
      <c r="AJ707" s="189"/>
      <c r="AK707" s="210">
        <f>AF707</f>
        <v>0</v>
      </c>
      <c r="AL707" s="211"/>
      <c r="AM707" s="211"/>
      <c r="AN707" s="211"/>
      <c r="AO707" s="212"/>
    </row>
    <row r="708" spans="1:41" ht="12.75" customHeight="1">
      <c r="A708" s="143"/>
      <c r="B708" s="146"/>
      <c r="C708" s="146"/>
      <c r="D708" s="149"/>
      <c r="E708" s="149"/>
      <c r="F708" s="151"/>
      <c r="G708" s="151"/>
      <c r="H708" s="151"/>
      <c r="I708" s="151"/>
      <c r="J708" s="151"/>
      <c r="K708" s="151"/>
      <c r="L708" s="151"/>
      <c r="M708" s="151"/>
      <c r="N708" s="151"/>
      <c r="O708" s="151"/>
      <c r="P708" s="151"/>
      <c r="Q708" s="151"/>
      <c r="R708" s="151"/>
      <c r="S708" s="151"/>
      <c r="T708" s="155"/>
      <c r="U708" s="155"/>
      <c r="V708" s="155"/>
      <c r="W708" s="155"/>
      <c r="X708" s="155"/>
      <c r="Y708" s="155"/>
      <c r="Z708" s="155"/>
      <c r="AA708" s="155"/>
      <c r="AB708" s="155"/>
      <c r="AC708" s="155"/>
      <c r="AD708" s="155"/>
      <c r="AE708" s="156"/>
      <c r="AF708" s="162"/>
      <c r="AG708" s="163"/>
      <c r="AH708" s="163"/>
      <c r="AI708" s="163"/>
      <c r="AJ708" s="164"/>
      <c r="AK708" s="171"/>
      <c r="AL708" s="172"/>
      <c r="AM708" s="172"/>
      <c r="AN708" s="172"/>
      <c r="AO708" s="173"/>
    </row>
    <row r="709" spans="1:41" ht="12.75" customHeight="1" thickBot="1">
      <c r="A709" s="219"/>
      <c r="B709" s="179"/>
      <c r="C709" s="179"/>
      <c r="D709" s="216">
        <f>IF(ISERR(DGET(A$1603:G$1928,G$1603,A1963:G1964))=TRUE,"",DGET(A$1603:G$1928,G$1603,A1963:G1964))</f>
      </c>
      <c r="E709" s="216"/>
      <c r="F709" s="182"/>
      <c r="G709" s="182"/>
      <c r="H709" s="182"/>
      <c r="I709" s="182"/>
      <c r="J709" s="182"/>
      <c r="K709" s="182"/>
      <c r="L709" s="182"/>
      <c r="M709" s="182"/>
      <c r="N709" s="182"/>
      <c r="O709" s="182"/>
      <c r="P709" s="182"/>
      <c r="Q709" s="182"/>
      <c r="R709" s="182"/>
      <c r="S709" s="182"/>
      <c r="T709" s="185"/>
      <c r="U709" s="185"/>
      <c r="V709" s="185"/>
      <c r="W709" s="185"/>
      <c r="X709" s="185"/>
      <c r="Y709" s="185"/>
      <c r="Z709" s="185"/>
      <c r="AA709" s="185"/>
      <c r="AB709" s="185"/>
      <c r="AC709" s="185"/>
      <c r="AD709" s="185"/>
      <c r="AE709" s="186"/>
      <c r="AF709" s="190"/>
      <c r="AG709" s="191"/>
      <c r="AH709" s="191"/>
      <c r="AI709" s="191"/>
      <c r="AJ709" s="192"/>
      <c r="AK709" s="213"/>
      <c r="AL709" s="214"/>
      <c r="AM709" s="214"/>
      <c r="AN709" s="214"/>
      <c r="AO709" s="215"/>
    </row>
    <row r="710" spans="32:41" ht="12.75" customHeight="1">
      <c r="AF710" s="198">
        <f>SUM(AF674:AJ709)</f>
        <v>0</v>
      </c>
      <c r="AG710" s="199"/>
      <c r="AH710" s="199"/>
      <c r="AI710" s="199"/>
      <c r="AJ710" s="200"/>
      <c r="AK710" s="198">
        <f>SUM(AK674:AO709)</f>
        <v>0</v>
      </c>
      <c r="AL710" s="199"/>
      <c r="AM710" s="199"/>
      <c r="AN710" s="199"/>
      <c r="AO710" s="207"/>
    </row>
    <row r="711" spans="32:41" ht="12.75" customHeight="1">
      <c r="AF711" s="201"/>
      <c r="AG711" s="202"/>
      <c r="AH711" s="202"/>
      <c r="AI711" s="202"/>
      <c r="AJ711" s="203"/>
      <c r="AK711" s="201"/>
      <c r="AL711" s="202"/>
      <c r="AM711" s="202"/>
      <c r="AN711" s="202"/>
      <c r="AO711" s="208"/>
    </row>
    <row r="712" spans="32:41" ht="12.75" customHeight="1" thickBot="1">
      <c r="AF712" s="204"/>
      <c r="AG712" s="205"/>
      <c r="AH712" s="205"/>
      <c r="AI712" s="205"/>
      <c r="AJ712" s="206"/>
      <c r="AK712" s="204"/>
      <c r="AL712" s="205"/>
      <c r="AM712" s="205"/>
      <c r="AN712" s="205"/>
      <c r="AO712" s="209"/>
    </row>
    <row r="713" spans="1:41" ht="12.75" customHeight="1">
      <c r="A713" s="9"/>
      <c r="B713" s="261" t="s">
        <v>777</v>
      </c>
      <c r="C713" s="261"/>
      <c r="D713" s="261"/>
      <c r="E713" s="261"/>
      <c r="F713" s="261"/>
      <c r="G713" s="261"/>
      <c r="H713" s="261"/>
      <c r="I713" s="261"/>
      <c r="J713" s="261"/>
      <c r="K713" s="261"/>
      <c r="L713" s="261"/>
      <c r="M713" s="261"/>
      <c r="N713" s="261"/>
      <c r="O713" s="261"/>
      <c r="P713" s="261"/>
      <c r="Q713" s="261"/>
      <c r="R713" s="261"/>
      <c r="S713" s="261"/>
      <c r="T713" s="261"/>
      <c r="U713" s="261"/>
      <c r="V713" s="261"/>
      <c r="W713" s="261"/>
      <c r="X713" s="261"/>
      <c r="Y713" s="261"/>
      <c r="Z713" s="261"/>
      <c r="AA713" s="261"/>
      <c r="AB713" s="261"/>
      <c r="AC713" s="261"/>
      <c r="AD713" s="261"/>
      <c r="AE713" s="261"/>
      <c r="AF713" s="261"/>
      <c r="AG713" s="261"/>
      <c r="AH713" s="261"/>
      <c r="AI713" s="261"/>
      <c r="AJ713" s="261"/>
      <c r="AK713" s="261"/>
      <c r="AL713" s="261"/>
      <c r="AM713" s="261"/>
      <c r="AN713" s="261"/>
      <c r="AO713" s="261"/>
    </row>
    <row r="714" spans="1:41" ht="12.75" customHeight="1" thickBot="1">
      <c r="A714" s="10"/>
      <c r="B714" s="261"/>
      <c r="C714" s="261"/>
      <c r="D714" s="261"/>
      <c r="E714" s="261"/>
      <c r="F714" s="261"/>
      <c r="G714" s="261"/>
      <c r="H714" s="261"/>
      <c r="I714" s="261"/>
      <c r="J714" s="261"/>
      <c r="K714" s="261"/>
      <c r="L714" s="261"/>
      <c r="M714" s="261"/>
      <c r="N714" s="261"/>
      <c r="O714" s="261"/>
      <c r="P714" s="261"/>
      <c r="Q714" s="261"/>
      <c r="R714" s="261"/>
      <c r="S714" s="261"/>
      <c r="T714" s="261"/>
      <c r="U714" s="261"/>
      <c r="V714" s="261"/>
      <c r="W714" s="261"/>
      <c r="X714" s="261"/>
      <c r="Y714" s="261"/>
      <c r="Z714" s="261"/>
      <c r="AA714" s="261"/>
      <c r="AB714" s="261"/>
      <c r="AC714" s="261"/>
      <c r="AD714" s="261"/>
      <c r="AE714" s="261"/>
      <c r="AF714" s="261"/>
      <c r="AG714" s="261"/>
      <c r="AH714" s="261"/>
      <c r="AI714" s="261"/>
      <c r="AJ714" s="261"/>
      <c r="AK714" s="261"/>
      <c r="AL714" s="261"/>
      <c r="AM714" s="261"/>
      <c r="AN714" s="261"/>
      <c r="AO714" s="261"/>
    </row>
    <row r="715" spans="1:41" ht="12.75" customHeight="1">
      <c r="A715" s="220" t="s">
        <v>751</v>
      </c>
      <c r="B715" s="223" t="s">
        <v>752</v>
      </c>
      <c r="C715" s="223" t="s">
        <v>755</v>
      </c>
      <c r="D715" s="226" t="s">
        <v>457</v>
      </c>
      <c r="E715" s="226"/>
      <c r="F715" s="226" t="s">
        <v>756</v>
      </c>
      <c r="G715" s="226"/>
      <c r="H715" s="226"/>
      <c r="I715" s="226"/>
      <c r="J715" s="226"/>
      <c r="K715" s="226"/>
      <c r="L715" s="226"/>
      <c r="M715" s="226"/>
      <c r="N715" s="226"/>
      <c r="O715" s="226"/>
      <c r="P715" s="226"/>
      <c r="Q715" s="226"/>
      <c r="R715" s="226"/>
      <c r="S715" s="226"/>
      <c r="T715" s="340" t="s">
        <v>757</v>
      </c>
      <c r="U715" s="341"/>
      <c r="V715" s="341"/>
      <c r="W715" s="341"/>
      <c r="X715" s="341"/>
      <c r="Y715" s="341"/>
      <c r="Z715" s="341"/>
      <c r="AA715" s="341"/>
      <c r="AB715" s="341"/>
      <c r="AC715" s="341"/>
      <c r="AD715" s="341"/>
      <c r="AE715" s="342"/>
      <c r="AF715" s="232" t="s">
        <v>758</v>
      </c>
      <c r="AG715" s="233"/>
      <c r="AH715" s="233"/>
      <c r="AI715" s="233"/>
      <c r="AJ715" s="233"/>
      <c r="AK715" s="232" t="s">
        <v>759</v>
      </c>
      <c r="AL715" s="233"/>
      <c r="AM715" s="233"/>
      <c r="AN715" s="233"/>
      <c r="AO715" s="238"/>
    </row>
    <row r="716" spans="1:41" ht="12.75" customHeight="1">
      <c r="A716" s="221"/>
      <c r="B716" s="224"/>
      <c r="C716" s="224"/>
      <c r="D716" s="227"/>
      <c r="E716" s="227"/>
      <c r="F716" s="227"/>
      <c r="G716" s="227"/>
      <c r="H716" s="227"/>
      <c r="I716" s="227"/>
      <c r="J716" s="227"/>
      <c r="K716" s="227"/>
      <c r="L716" s="227"/>
      <c r="M716" s="227"/>
      <c r="N716" s="227"/>
      <c r="O716" s="227"/>
      <c r="P716" s="227"/>
      <c r="Q716" s="227"/>
      <c r="R716" s="227"/>
      <c r="S716" s="227"/>
      <c r="T716" s="343"/>
      <c r="U716" s="344"/>
      <c r="V716" s="344"/>
      <c r="W716" s="344"/>
      <c r="X716" s="344"/>
      <c r="Y716" s="344"/>
      <c r="Z716" s="344"/>
      <c r="AA716" s="344"/>
      <c r="AB716" s="344"/>
      <c r="AC716" s="344"/>
      <c r="AD716" s="344"/>
      <c r="AE716" s="345"/>
      <c r="AF716" s="234"/>
      <c r="AG716" s="235"/>
      <c r="AH716" s="235"/>
      <c r="AI716" s="235"/>
      <c r="AJ716" s="235"/>
      <c r="AK716" s="234"/>
      <c r="AL716" s="235"/>
      <c r="AM716" s="235"/>
      <c r="AN716" s="235"/>
      <c r="AO716" s="239"/>
    </row>
    <row r="717" spans="1:41" ht="12.75" customHeight="1" thickBot="1">
      <c r="A717" s="222"/>
      <c r="B717" s="225"/>
      <c r="C717" s="225"/>
      <c r="D717" s="241" t="s">
        <v>753</v>
      </c>
      <c r="E717" s="241"/>
      <c r="F717" s="228"/>
      <c r="G717" s="228"/>
      <c r="H717" s="228"/>
      <c r="I717" s="228"/>
      <c r="J717" s="228"/>
      <c r="K717" s="228"/>
      <c r="L717" s="228"/>
      <c r="M717" s="228"/>
      <c r="N717" s="228"/>
      <c r="O717" s="228"/>
      <c r="P717" s="228"/>
      <c r="Q717" s="228"/>
      <c r="R717" s="228"/>
      <c r="S717" s="228"/>
      <c r="T717" s="346"/>
      <c r="U717" s="347"/>
      <c r="V717" s="347"/>
      <c r="W717" s="347"/>
      <c r="X717" s="347"/>
      <c r="Y717" s="347"/>
      <c r="Z717" s="347"/>
      <c r="AA717" s="347"/>
      <c r="AB717" s="347"/>
      <c r="AC717" s="347"/>
      <c r="AD717" s="347"/>
      <c r="AE717" s="348"/>
      <c r="AF717" s="236"/>
      <c r="AG717" s="237"/>
      <c r="AH717" s="237"/>
      <c r="AI717" s="237"/>
      <c r="AJ717" s="237"/>
      <c r="AK717" s="236"/>
      <c r="AL717" s="237"/>
      <c r="AM717" s="237"/>
      <c r="AN717" s="237"/>
      <c r="AO717" s="240"/>
    </row>
    <row r="718" spans="1:41" ht="12.75" customHeight="1">
      <c r="A718" s="142">
        <f>IF(ISERR(DGET(A$1603:G$1928,A$1603,A1966:G1967))=TRUE,"",DGET(A$1603:G$1928,A$1603,A1966:G1967))</f>
      </c>
      <c r="B718" s="145">
        <f>IF(ISERR(DGET(A$1603:G$1928,D$1603,A1966:G1967))=TRUE,"",DGET(A$1603:G$1928,D$1603,A1966:G1967))</f>
      </c>
      <c r="C718" s="145" t="e">
        <f>IF(A718=AM$1319,"HLAVNÍ",IF(A718=AM$1320,"VEDL 1",IF(A718=AM$1321,"VEDL 2","X")))</f>
        <v>#VALUE!</v>
      </c>
      <c r="D718" s="148"/>
      <c r="E718" s="148"/>
      <c r="F718" s="150">
        <f>IF(ISERR(DGET(A$1603:G$1928,F$1603,A1966:G1967))=TRUE,"",DGET(A$1603:G$1928,F$1603,A1966:G1967))</f>
      </c>
      <c r="G718" s="150"/>
      <c r="H718" s="150"/>
      <c r="I718" s="150"/>
      <c r="J718" s="150"/>
      <c r="K718" s="150"/>
      <c r="L718" s="150"/>
      <c r="M718" s="150"/>
      <c r="N718" s="150"/>
      <c r="O718" s="150"/>
      <c r="P718" s="150"/>
      <c r="Q718" s="150"/>
      <c r="R718" s="150"/>
      <c r="S718" s="150"/>
      <c r="T718" s="349"/>
      <c r="U718" s="350"/>
      <c r="V718" s="350"/>
      <c r="W718" s="350"/>
      <c r="X718" s="350"/>
      <c r="Y718" s="350"/>
      <c r="Z718" s="350"/>
      <c r="AA718" s="350"/>
      <c r="AB718" s="350"/>
      <c r="AC718" s="350"/>
      <c r="AD718" s="350"/>
      <c r="AE718" s="351"/>
      <c r="AF718" s="358"/>
      <c r="AG718" s="350"/>
      <c r="AH718" s="350"/>
      <c r="AI718" s="350"/>
      <c r="AJ718" s="351"/>
      <c r="AK718" s="168">
        <f>AF718</f>
        <v>0</v>
      </c>
      <c r="AL718" s="169"/>
      <c r="AM718" s="169"/>
      <c r="AN718" s="169"/>
      <c r="AO718" s="170"/>
    </row>
    <row r="719" spans="1:41" ht="12.75" customHeight="1">
      <c r="A719" s="143"/>
      <c r="B719" s="146"/>
      <c r="C719" s="146"/>
      <c r="D719" s="149"/>
      <c r="E719" s="149"/>
      <c r="F719" s="151"/>
      <c r="G719" s="151"/>
      <c r="H719" s="151"/>
      <c r="I719" s="151"/>
      <c r="J719" s="151"/>
      <c r="K719" s="151"/>
      <c r="L719" s="151"/>
      <c r="M719" s="151"/>
      <c r="N719" s="151"/>
      <c r="O719" s="151"/>
      <c r="P719" s="151"/>
      <c r="Q719" s="151"/>
      <c r="R719" s="151"/>
      <c r="S719" s="151"/>
      <c r="T719" s="352"/>
      <c r="U719" s="353"/>
      <c r="V719" s="353"/>
      <c r="W719" s="353"/>
      <c r="X719" s="353"/>
      <c r="Y719" s="353"/>
      <c r="Z719" s="353"/>
      <c r="AA719" s="353"/>
      <c r="AB719" s="353"/>
      <c r="AC719" s="353"/>
      <c r="AD719" s="353"/>
      <c r="AE719" s="354"/>
      <c r="AF719" s="359"/>
      <c r="AG719" s="353"/>
      <c r="AH719" s="353"/>
      <c r="AI719" s="353"/>
      <c r="AJ719" s="354"/>
      <c r="AK719" s="171"/>
      <c r="AL719" s="172"/>
      <c r="AM719" s="172"/>
      <c r="AN719" s="172"/>
      <c r="AO719" s="173"/>
    </row>
    <row r="720" spans="1:41" ht="12.75" customHeight="1" thickBot="1">
      <c r="A720" s="144"/>
      <c r="B720" s="147"/>
      <c r="C720" s="147"/>
      <c r="D720" s="217">
        <f>IF(ISERR(DGET(A$1603:G$1928,G$1603,A1966:G1967))=TRUE,"",DGET(A$1603:G$1928,G$1603,A1966:G1967))</f>
      </c>
      <c r="E720" s="217"/>
      <c r="F720" s="152"/>
      <c r="G720" s="152"/>
      <c r="H720" s="152"/>
      <c r="I720" s="152"/>
      <c r="J720" s="152"/>
      <c r="K720" s="152"/>
      <c r="L720" s="152"/>
      <c r="M720" s="152"/>
      <c r="N720" s="152"/>
      <c r="O720" s="152"/>
      <c r="P720" s="152"/>
      <c r="Q720" s="152"/>
      <c r="R720" s="152"/>
      <c r="S720" s="152"/>
      <c r="T720" s="355"/>
      <c r="U720" s="356"/>
      <c r="V720" s="356"/>
      <c r="W720" s="356"/>
      <c r="X720" s="356"/>
      <c r="Y720" s="356"/>
      <c r="Z720" s="356"/>
      <c r="AA720" s="356"/>
      <c r="AB720" s="356"/>
      <c r="AC720" s="356"/>
      <c r="AD720" s="356"/>
      <c r="AE720" s="357"/>
      <c r="AF720" s="360"/>
      <c r="AG720" s="356"/>
      <c r="AH720" s="356"/>
      <c r="AI720" s="356"/>
      <c r="AJ720" s="357"/>
      <c r="AK720" s="174"/>
      <c r="AL720" s="175"/>
      <c r="AM720" s="175"/>
      <c r="AN720" s="175"/>
      <c r="AO720" s="176"/>
    </row>
    <row r="721" spans="1:41" ht="12.75" customHeight="1">
      <c r="A721" s="218">
        <f>IF(ISERR(DGET(A$1603:G$1928,A$1603,A1969:G1970))=TRUE,"",DGET(A$1603:G$1928,A$1603,A1969:G1970))</f>
      </c>
      <c r="B721" s="178">
        <f>IF(ISERR(DGET(A$1603:G$1928,D$1603,A1969:G1970))=TRUE,"",DGET(A$1603:G$1928,D$1603,A1969:G1970))</f>
      </c>
      <c r="C721" s="178" t="e">
        <f>IF(A721=AM$1319,"HLAVNÍ",IF(A721=AM$1320,"VEDL 1",IF(A721=AM$1321,"VEDL 2","X")))</f>
        <v>#VALUE!</v>
      </c>
      <c r="D721" s="180"/>
      <c r="E721" s="180"/>
      <c r="F721" s="181">
        <f>IF(ISERR(DGET(A$1603:G$1928,F$1603,A1969:G1970))=TRUE,"",DGET(A$1603:G$1928,F$1603,A1969:G1970))</f>
      </c>
      <c r="G721" s="181"/>
      <c r="H721" s="181"/>
      <c r="I721" s="181"/>
      <c r="J721" s="181"/>
      <c r="K721" s="181"/>
      <c r="L721" s="181"/>
      <c r="M721" s="181"/>
      <c r="N721" s="181"/>
      <c r="O721" s="181"/>
      <c r="P721" s="181"/>
      <c r="Q721" s="181"/>
      <c r="R721" s="181"/>
      <c r="S721" s="181"/>
      <c r="T721" s="183"/>
      <c r="U721" s="183"/>
      <c r="V721" s="183"/>
      <c r="W721" s="183"/>
      <c r="X721" s="183"/>
      <c r="Y721" s="183"/>
      <c r="Z721" s="183"/>
      <c r="AA721" s="183"/>
      <c r="AB721" s="183"/>
      <c r="AC721" s="183"/>
      <c r="AD721" s="183"/>
      <c r="AE721" s="184"/>
      <c r="AF721" s="187"/>
      <c r="AG721" s="188"/>
      <c r="AH721" s="188"/>
      <c r="AI721" s="188"/>
      <c r="AJ721" s="189"/>
      <c r="AK721" s="210">
        <f>AF721</f>
        <v>0</v>
      </c>
      <c r="AL721" s="211"/>
      <c r="AM721" s="211"/>
      <c r="AN721" s="211"/>
      <c r="AO721" s="212"/>
    </row>
    <row r="722" spans="1:41" ht="12.75" customHeight="1">
      <c r="A722" s="143"/>
      <c r="B722" s="146"/>
      <c r="C722" s="146"/>
      <c r="D722" s="149"/>
      <c r="E722" s="149"/>
      <c r="F722" s="151"/>
      <c r="G722" s="151"/>
      <c r="H722" s="151"/>
      <c r="I722" s="151"/>
      <c r="J722" s="151"/>
      <c r="K722" s="151"/>
      <c r="L722" s="151"/>
      <c r="M722" s="151"/>
      <c r="N722" s="151"/>
      <c r="O722" s="151"/>
      <c r="P722" s="151"/>
      <c r="Q722" s="151"/>
      <c r="R722" s="151"/>
      <c r="S722" s="151"/>
      <c r="T722" s="155"/>
      <c r="U722" s="155"/>
      <c r="V722" s="155"/>
      <c r="W722" s="155"/>
      <c r="X722" s="155"/>
      <c r="Y722" s="155"/>
      <c r="Z722" s="155"/>
      <c r="AA722" s="155"/>
      <c r="AB722" s="155"/>
      <c r="AC722" s="155"/>
      <c r="AD722" s="155"/>
      <c r="AE722" s="156"/>
      <c r="AF722" s="162"/>
      <c r="AG722" s="163"/>
      <c r="AH722" s="163"/>
      <c r="AI722" s="163"/>
      <c r="AJ722" s="164"/>
      <c r="AK722" s="171"/>
      <c r="AL722" s="172"/>
      <c r="AM722" s="172"/>
      <c r="AN722" s="172"/>
      <c r="AO722" s="173"/>
    </row>
    <row r="723" spans="1:41" ht="12.75" customHeight="1" thickBot="1">
      <c r="A723" s="219"/>
      <c r="B723" s="179"/>
      <c r="C723" s="179"/>
      <c r="D723" s="216">
        <f>IF(ISERR(DGET(A$1603:G$1928,G$1603,A1969:G1970))=TRUE,"",DGET(A$1603:G$1928,G$1603,A1969:G1970))</f>
      </c>
      <c r="E723" s="216"/>
      <c r="F723" s="182"/>
      <c r="G723" s="182"/>
      <c r="H723" s="182"/>
      <c r="I723" s="182"/>
      <c r="J723" s="182"/>
      <c r="K723" s="182"/>
      <c r="L723" s="182"/>
      <c r="M723" s="182"/>
      <c r="N723" s="182"/>
      <c r="O723" s="182"/>
      <c r="P723" s="182"/>
      <c r="Q723" s="182"/>
      <c r="R723" s="182"/>
      <c r="S723" s="182"/>
      <c r="T723" s="185"/>
      <c r="U723" s="185"/>
      <c r="V723" s="185"/>
      <c r="W723" s="185"/>
      <c r="X723" s="185"/>
      <c r="Y723" s="185"/>
      <c r="Z723" s="185"/>
      <c r="AA723" s="185"/>
      <c r="AB723" s="185"/>
      <c r="AC723" s="185"/>
      <c r="AD723" s="185"/>
      <c r="AE723" s="186"/>
      <c r="AF723" s="190"/>
      <c r="AG723" s="191"/>
      <c r="AH723" s="191"/>
      <c r="AI723" s="191"/>
      <c r="AJ723" s="192"/>
      <c r="AK723" s="213"/>
      <c r="AL723" s="214"/>
      <c r="AM723" s="214"/>
      <c r="AN723" s="214"/>
      <c r="AO723" s="215"/>
    </row>
    <row r="724" spans="1:43" ht="12.75" customHeight="1">
      <c r="A724" s="218">
        <f>IF(ISERR(DGET(A$1603:G$1928,A$1603,A1972:G1973))=TRUE,"",DGET(A$1603:G$1928,A$1603,A1972:G1973))</f>
      </c>
      <c r="B724" s="178">
        <f>IF(ISERR(DGET(A$1603:G$1928,D$1603,A1972:G1973))=TRUE,"",DGET(A$1603:G$1928,D$1603,A1972:G1973))</f>
      </c>
      <c r="C724" s="178" t="e">
        <f>IF(A724=AM$1319,"HLAVNÍ",IF(A724=AM$1320,"VEDL 1",IF(A724=AM$1321,"VEDL 2","X")))</f>
        <v>#VALUE!</v>
      </c>
      <c r="D724" s="180"/>
      <c r="E724" s="180"/>
      <c r="F724" s="181">
        <f>IF(ISERR(DGET(A$1603:G$1928,F$1603,A1972:G1973))=TRUE,"",DGET(A$1603:G$1928,F$1603,A1972:G1973))</f>
      </c>
      <c r="G724" s="181"/>
      <c r="H724" s="181"/>
      <c r="I724" s="181"/>
      <c r="J724" s="181"/>
      <c r="K724" s="181"/>
      <c r="L724" s="181"/>
      <c r="M724" s="181"/>
      <c r="N724" s="181"/>
      <c r="O724" s="181"/>
      <c r="P724" s="181"/>
      <c r="Q724" s="181"/>
      <c r="R724" s="181"/>
      <c r="S724" s="181"/>
      <c r="T724" s="183"/>
      <c r="U724" s="183"/>
      <c r="V724" s="183"/>
      <c r="W724" s="183"/>
      <c r="X724" s="183"/>
      <c r="Y724" s="183"/>
      <c r="Z724" s="183"/>
      <c r="AA724" s="183"/>
      <c r="AB724" s="183"/>
      <c r="AC724" s="183"/>
      <c r="AD724" s="183"/>
      <c r="AE724" s="184"/>
      <c r="AF724" s="187"/>
      <c r="AG724" s="188"/>
      <c r="AH724" s="188"/>
      <c r="AI724" s="188"/>
      <c r="AJ724" s="189"/>
      <c r="AK724" s="210">
        <f>AF724</f>
        <v>0</v>
      </c>
      <c r="AL724" s="211"/>
      <c r="AM724" s="211"/>
      <c r="AN724" s="211"/>
      <c r="AO724" s="212"/>
      <c r="AQ724" s="34"/>
    </row>
    <row r="725" spans="1:41" ht="12.75" customHeight="1">
      <c r="A725" s="143"/>
      <c r="B725" s="146"/>
      <c r="C725" s="146"/>
      <c r="D725" s="149"/>
      <c r="E725" s="149"/>
      <c r="F725" s="151"/>
      <c r="G725" s="151"/>
      <c r="H725" s="151"/>
      <c r="I725" s="151"/>
      <c r="J725" s="151"/>
      <c r="K725" s="151"/>
      <c r="L725" s="151"/>
      <c r="M725" s="151"/>
      <c r="N725" s="151"/>
      <c r="O725" s="151"/>
      <c r="P725" s="151"/>
      <c r="Q725" s="151"/>
      <c r="R725" s="151"/>
      <c r="S725" s="151"/>
      <c r="T725" s="155"/>
      <c r="U725" s="155"/>
      <c r="V725" s="155"/>
      <c r="W725" s="155"/>
      <c r="X725" s="155"/>
      <c r="Y725" s="155"/>
      <c r="Z725" s="155"/>
      <c r="AA725" s="155"/>
      <c r="AB725" s="155"/>
      <c r="AC725" s="155"/>
      <c r="AD725" s="155"/>
      <c r="AE725" s="156"/>
      <c r="AF725" s="162"/>
      <c r="AG725" s="163"/>
      <c r="AH725" s="163"/>
      <c r="AI725" s="163"/>
      <c r="AJ725" s="164"/>
      <c r="AK725" s="171"/>
      <c r="AL725" s="172"/>
      <c r="AM725" s="172"/>
      <c r="AN725" s="172"/>
      <c r="AO725" s="173"/>
    </row>
    <row r="726" spans="1:41" ht="12.75" customHeight="1" thickBot="1">
      <c r="A726" s="219"/>
      <c r="B726" s="179"/>
      <c r="C726" s="179"/>
      <c r="D726" s="216">
        <f>IF(ISERR(DGET(A$1603:G$1928,G$1603,A1972:G1973))=TRUE,"",DGET(A$1603:G$1928,G$1603,A1972:G1973))</f>
      </c>
      <c r="E726" s="216"/>
      <c r="F726" s="182"/>
      <c r="G726" s="182"/>
      <c r="H726" s="182"/>
      <c r="I726" s="182"/>
      <c r="J726" s="182"/>
      <c r="K726" s="182"/>
      <c r="L726" s="182"/>
      <c r="M726" s="182"/>
      <c r="N726" s="182"/>
      <c r="O726" s="182"/>
      <c r="P726" s="182"/>
      <c r="Q726" s="182"/>
      <c r="R726" s="182"/>
      <c r="S726" s="182"/>
      <c r="T726" s="185"/>
      <c r="U726" s="185"/>
      <c r="V726" s="185"/>
      <c r="W726" s="185"/>
      <c r="X726" s="185"/>
      <c r="Y726" s="185"/>
      <c r="Z726" s="185"/>
      <c r="AA726" s="185"/>
      <c r="AB726" s="185"/>
      <c r="AC726" s="185"/>
      <c r="AD726" s="185"/>
      <c r="AE726" s="186"/>
      <c r="AF726" s="190"/>
      <c r="AG726" s="191"/>
      <c r="AH726" s="191"/>
      <c r="AI726" s="191"/>
      <c r="AJ726" s="192"/>
      <c r="AK726" s="213"/>
      <c r="AL726" s="214"/>
      <c r="AM726" s="214"/>
      <c r="AN726" s="214"/>
      <c r="AO726" s="215"/>
    </row>
    <row r="727" spans="32:41" ht="12.75" customHeight="1">
      <c r="AF727" s="437">
        <f>SUM(AF718:AJ726)</f>
        <v>0</v>
      </c>
      <c r="AG727" s="438"/>
      <c r="AH727" s="438"/>
      <c r="AI727" s="438"/>
      <c r="AJ727" s="439"/>
      <c r="AK727" s="437">
        <f>SUM(AK718:AO726)</f>
        <v>0</v>
      </c>
      <c r="AL727" s="438"/>
      <c r="AM727" s="438"/>
      <c r="AN727" s="438"/>
      <c r="AO727" s="440"/>
    </row>
    <row r="728" spans="32:41" ht="12.75" customHeight="1">
      <c r="AF728" s="201"/>
      <c r="AG728" s="202"/>
      <c r="AH728" s="202"/>
      <c r="AI728" s="202"/>
      <c r="AJ728" s="203"/>
      <c r="AK728" s="201"/>
      <c r="AL728" s="202"/>
      <c r="AM728" s="202"/>
      <c r="AN728" s="202"/>
      <c r="AO728" s="208"/>
    </row>
    <row r="729" spans="32:41" ht="12.75" customHeight="1" thickBot="1">
      <c r="AF729" s="204"/>
      <c r="AG729" s="205"/>
      <c r="AH729" s="205"/>
      <c r="AI729" s="205"/>
      <c r="AJ729" s="206"/>
      <c r="AK729" s="204"/>
      <c r="AL729" s="205"/>
      <c r="AM729" s="205"/>
      <c r="AN729" s="205"/>
      <c r="AO729" s="209"/>
    </row>
    <row r="731" spans="2:41" s="73" customFormat="1" ht="12.75" customHeight="1">
      <c r="B731" s="261" t="s">
        <v>921</v>
      </c>
      <c r="C731" s="261"/>
      <c r="D731" s="261"/>
      <c r="E731" s="261"/>
      <c r="F731" s="261"/>
      <c r="G731" s="261"/>
      <c r="H731" s="261"/>
      <c r="I731" s="261"/>
      <c r="J731" s="261"/>
      <c r="K731" s="261"/>
      <c r="L731" s="261"/>
      <c r="M731" s="261"/>
      <c r="N731" s="261"/>
      <c r="O731" s="261"/>
      <c r="P731" s="261"/>
      <c r="Q731" s="261"/>
      <c r="R731" s="261"/>
      <c r="S731" s="261"/>
      <c r="T731" s="261"/>
      <c r="U731" s="261"/>
      <c r="V731" s="261"/>
      <c r="W731" s="261"/>
      <c r="X731" s="261"/>
      <c r="Y731" s="261"/>
      <c r="Z731" s="261"/>
      <c r="AA731" s="261"/>
      <c r="AB731" s="261"/>
      <c r="AC731" s="261"/>
      <c r="AD731" s="261"/>
      <c r="AE731" s="261"/>
      <c r="AF731" s="261"/>
      <c r="AG731" s="261"/>
      <c r="AH731" s="261"/>
      <c r="AI731" s="261"/>
      <c r="AJ731" s="261"/>
      <c r="AK731" s="261"/>
      <c r="AL731" s="261"/>
      <c r="AM731" s="261"/>
      <c r="AN731" s="261"/>
      <c r="AO731" s="261"/>
    </row>
    <row r="732" spans="1:41" s="73" customFormat="1" ht="12.75" customHeight="1" thickBot="1">
      <c r="A732" s="69"/>
      <c r="B732" s="261"/>
      <c r="C732" s="261"/>
      <c r="D732" s="261"/>
      <c r="E732" s="261"/>
      <c r="F732" s="261"/>
      <c r="G732" s="261"/>
      <c r="H732" s="261"/>
      <c r="I732" s="261"/>
      <c r="J732" s="261"/>
      <c r="K732" s="261"/>
      <c r="L732" s="261"/>
      <c r="M732" s="261"/>
      <c r="N732" s="261"/>
      <c r="O732" s="261"/>
      <c r="P732" s="261"/>
      <c r="Q732" s="261"/>
      <c r="R732" s="261"/>
      <c r="S732" s="261"/>
      <c r="T732" s="261"/>
      <c r="U732" s="261"/>
      <c r="V732" s="261"/>
      <c r="W732" s="261"/>
      <c r="X732" s="261"/>
      <c r="Y732" s="261"/>
      <c r="Z732" s="261"/>
      <c r="AA732" s="261"/>
      <c r="AB732" s="261"/>
      <c r="AC732" s="261"/>
      <c r="AD732" s="261"/>
      <c r="AE732" s="261"/>
      <c r="AF732" s="261"/>
      <c r="AG732" s="261"/>
      <c r="AH732" s="261"/>
      <c r="AI732" s="261"/>
      <c r="AJ732" s="261"/>
      <c r="AK732" s="261"/>
      <c r="AL732" s="261"/>
      <c r="AM732" s="261"/>
      <c r="AN732" s="261"/>
      <c r="AO732" s="261"/>
    </row>
    <row r="733" spans="1:41" s="73" customFormat="1" ht="12.75" customHeight="1">
      <c r="A733" s="429" t="s">
        <v>457</v>
      </c>
      <c r="B733" s="430"/>
      <c r="C733" s="433" t="s">
        <v>756</v>
      </c>
      <c r="D733" s="434"/>
      <c r="E733" s="434"/>
      <c r="F733" s="434"/>
      <c r="G733" s="434"/>
      <c r="H733" s="434"/>
      <c r="I733" s="434"/>
      <c r="J733" s="434"/>
      <c r="K733" s="434"/>
      <c r="L733" s="434"/>
      <c r="M733" s="434"/>
      <c r="N733" s="434"/>
      <c r="O733" s="434"/>
      <c r="P733" s="430"/>
      <c r="Q733" s="340" t="s">
        <v>753</v>
      </c>
      <c r="R733" s="341"/>
      <c r="S733" s="341"/>
      <c r="T733" s="341"/>
      <c r="U733" s="341"/>
      <c r="V733" s="341"/>
      <c r="W733" s="341"/>
      <c r="X733" s="341"/>
      <c r="Y733" s="341"/>
      <c r="Z733" s="341"/>
      <c r="AA733" s="341"/>
      <c r="AB733" s="341"/>
      <c r="AC733" s="341"/>
      <c r="AD733" s="341"/>
      <c r="AE733" s="423"/>
      <c r="AF733" s="232" t="s">
        <v>926</v>
      </c>
      <c r="AG733" s="233"/>
      <c r="AH733" s="233"/>
      <c r="AI733" s="233"/>
      <c r="AJ733" s="233"/>
      <c r="AK733" s="233"/>
      <c r="AL733" s="233"/>
      <c r="AM733" s="233"/>
      <c r="AN733" s="233"/>
      <c r="AO733" s="238"/>
    </row>
    <row r="734" spans="1:41" s="73" customFormat="1" ht="12.75" customHeight="1">
      <c r="A734" s="431"/>
      <c r="B734" s="432"/>
      <c r="C734" s="435"/>
      <c r="D734" s="436"/>
      <c r="E734" s="436"/>
      <c r="F734" s="436"/>
      <c r="G734" s="436"/>
      <c r="H734" s="436"/>
      <c r="I734" s="436"/>
      <c r="J734" s="436"/>
      <c r="K734" s="436"/>
      <c r="L734" s="436"/>
      <c r="M734" s="436"/>
      <c r="N734" s="436"/>
      <c r="O734" s="436"/>
      <c r="P734" s="432"/>
      <c r="Q734" s="343"/>
      <c r="R734" s="344"/>
      <c r="S734" s="344"/>
      <c r="T734" s="344"/>
      <c r="U734" s="344"/>
      <c r="V734" s="344"/>
      <c r="W734" s="344"/>
      <c r="X734" s="344"/>
      <c r="Y734" s="344"/>
      <c r="Z734" s="344"/>
      <c r="AA734" s="344"/>
      <c r="AB734" s="344"/>
      <c r="AC734" s="344"/>
      <c r="AD734" s="344"/>
      <c r="AE734" s="424"/>
      <c r="AF734" s="234"/>
      <c r="AG734" s="235"/>
      <c r="AH734" s="235"/>
      <c r="AI734" s="235"/>
      <c r="AJ734" s="235"/>
      <c r="AK734" s="235"/>
      <c r="AL734" s="235"/>
      <c r="AM734" s="235"/>
      <c r="AN734" s="235"/>
      <c r="AO734" s="239"/>
    </row>
    <row r="735" spans="1:41" s="73" customFormat="1" ht="12.75" customHeight="1" thickBot="1">
      <c r="A735" s="431"/>
      <c r="B735" s="432"/>
      <c r="C735" s="435"/>
      <c r="D735" s="436"/>
      <c r="E735" s="436"/>
      <c r="F735" s="436"/>
      <c r="G735" s="436"/>
      <c r="H735" s="436"/>
      <c r="I735" s="436"/>
      <c r="J735" s="436"/>
      <c r="K735" s="436"/>
      <c r="L735" s="436"/>
      <c r="M735" s="436"/>
      <c r="N735" s="436"/>
      <c r="O735" s="436"/>
      <c r="P735" s="432"/>
      <c r="Q735" s="343"/>
      <c r="R735" s="344"/>
      <c r="S735" s="344"/>
      <c r="T735" s="344"/>
      <c r="U735" s="344"/>
      <c r="V735" s="344"/>
      <c r="W735" s="344"/>
      <c r="X735" s="344"/>
      <c r="Y735" s="344"/>
      <c r="Z735" s="344"/>
      <c r="AA735" s="344"/>
      <c r="AB735" s="344"/>
      <c r="AC735" s="344"/>
      <c r="AD735" s="344"/>
      <c r="AE735" s="424"/>
      <c r="AF735" s="234"/>
      <c r="AG735" s="235"/>
      <c r="AH735" s="235"/>
      <c r="AI735" s="235"/>
      <c r="AJ735" s="235"/>
      <c r="AK735" s="235"/>
      <c r="AL735" s="235"/>
      <c r="AM735" s="235"/>
      <c r="AN735" s="235"/>
      <c r="AO735" s="239"/>
    </row>
    <row r="736" spans="1:41" s="73" customFormat="1" ht="12.75" customHeight="1">
      <c r="A736" s="417"/>
      <c r="B736" s="418"/>
      <c r="C736" s="181">
        <f>IF(ISERR(DGET(A$2167:C$2257,B$2167,A2260:C2261))=TRUE,"",DGET(A$2167:C$2257,B$2167,A2260:C2261))</f>
      </c>
      <c r="D736" s="181"/>
      <c r="E736" s="181"/>
      <c r="F736" s="181"/>
      <c r="G736" s="181"/>
      <c r="H736" s="181"/>
      <c r="I736" s="181"/>
      <c r="J736" s="181"/>
      <c r="K736" s="181"/>
      <c r="L736" s="181"/>
      <c r="M736" s="181"/>
      <c r="N736" s="181"/>
      <c r="O736" s="181"/>
      <c r="P736" s="181"/>
      <c r="Q736" s="181">
        <f>IF(ISERR(DGET(A$2167:C$2257,C$2167,A2260:C2261))=TRUE,"",DGET(A$2167:C$2257,C$2167,A2260:C2261))</f>
      </c>
      <c r="R736" s="181"/>
      <c r="S736" s="181"/>
      <c r="T736" s="181"/>
      <c r="U736" s="181"/>
      <c r="V736" s="181"/>
      <c r="W736" s="181"/>
      <c r="X736" s="181"/>
      <c r="Y736" s="181"/>
      <c r="Z736" s="181"/>
      <c r="AA736" s="181"/>
      <c r="AB736" s="181"/>
      <c r="AC736" s="181"/>
      <c r="AD736" s="181"/>
      <c r="AE736" s="419"/>
      <c r="AF736" s="420"/>
      <c r="AG736" s="421"/>
      <c r="AH736" s="421"/>
      <c r="AI736" s="421"/>
      <c r="AJ736" s="421"/>
      <c r="AK736" s="421"/>
      <c r="AL736" s="421"/>
      <c r="AM736" s="421"/>
      <c r="AN736" s="421"/>
      <c r="AO736" s="422"/>
    </row>
    <row r="737" spans="1:41" s="73" customFormat="1" ht="12.75" customHeight="1">
      <c r="A737" s="405"/>
      <c r="B737" s="406"/>
      <c r="C737" s="151"/>
      <c r="D737" s="151"/>
      <c r="E737" s="151"/>
      <c r="F737" s="151"/>
      <c r="G737" s="151"/>
      <c r="H737" s="151"/>
      <c r="I737" s="151"/>
      <c r="J737" s="151"/>
      <c r="K737" s="151"/>
      <c r="L737" s="151"/>
      <c r="M737" s="151"/>
      <c r="N737" s="151"/>
      <c r="O737" s="151"/>
      <c r="P737" s="151"/>
      <c r="Q737" s="151"/>
      <c r="R737" s="151"/>
      <c r="S737" s="151"/>
      <c r="T737" s="151"/>
      <c r="U737" s="151"/>
      <c r="V737" s="151"/>
      <c r="W737" s="151"/>
      <c r="X737" s="151"/>
      <c r="Y737" s="151"/>
      <c r="Z737" s="151"/>
      <c r="AA737" s="151"/>
      <c r="AB737" s="151"/>
      <c r="AC737" s="151"/>
      <c r="AD737" s="151"/>
      <c r="AE737" s="415"/>
      <c r="AF737" s="409"/>
      <c r="AG737" s="410"/>
      <c r="AH737" s="410"/>
      <c r="AI737" s="410"/>
      <c r="AJ737" s="410"/>
      <c r="AK737" s="410"/>
      <c r="AL737" s="410"/>
      <c r="AM737" s="410"/>
      <c r="AN737" s="410"/>
      <c r="AO737" s="411"/>
    </row>
    <row r="738" spans="1:41" s="73" customFormat="1" ht="12.75" customHeight="1">
      <c r="A738" s="405"/>
      <c r="B738" s="406"/>
      <c r="C738" s="151"/>
      <c r="D738" s="151"/>
      <c r="E738" s="151"/>
      <c r="F738" s="151"/>
      <c r="G738" s="151"/>
      <c r="H738" s="151"/>
      <c r="I738" s="151"/>
      <c r="J738" s="151"/>
      <c r="K738" s="151"/>
      <c r="L738" s="151"/>
      <c r="M738" s="151"/>
      <c r="N738" s="151"/>
      <c r="O738" s="151"/>
      <c r="P738" s="151"/>
      <c r="Q738" s="151"/>
      <c r="R738" s="151"/>
      <c r="S738" s="151"/>
      <c r="T738" s="151"/>
      <c r="U738" s="151"/>
      <c r="V738" s="151"/>
      <c r="W738" s="151"/>
      <c r="X738" s="151"/>
      <c r="Y738" s="151"/>
      <c r="Z738" s="151"/>
      <c r="AA738" s="151"/>
      <c r="AB738" s="151"/>
      <c r="AC738" s="151"/>
      <c r="AD738" s="151"/>
      <c r="AE738" s="415"/>
      <c r="AF738" s="409"/>
      <c r="AG738" s="410"/>
      <c r="AH738" s="410"/>
      <c r="AI738" s="410"/>
      <c r="AJ738" s="410"/>
      <c r="AK738" s="410"/>
      <c r="AL738" s="410"/>
      <c r="AM738" s="410"/>
      <c r="AN738" s="410"/>
      <c r="AO738" s="411"/>
    </row>
    <row r="739" spans="1:41" s="73" customFormat="1" ht="12.75" customHeight="1">
      <c r="A739" s="405"/>
      <c r="B739" s="406"/>
      <c r="C739" s="151">
        <f>IF(ISERR(DGET(A$2167:C$2257,B$2167,A2263:C2264))=TRUE,"",DGET(A$2167:C$2257,B$2167,A2263:C2264))</f>
      </c>
      <c r="D739" s="151"/>
      <c r="E739" s="151"/>
      <c r="F739" s="151"/>
      <c r="G739" s="151"/>
      <c r="H739" s="151"/>
      <c r="I739" s="151"/>
      <c r="J739" s="151"/>
      <c r="K739" s="151"/>
      <c r="L739" s="151"/>
      <c r="M739" s="151"/>
      <c r="N739" s="151"/>
      <c r="O739" s="151"/>
      <c r="P739" s="151"/>
      <c r="Q739" s="151">
        <f>IF(ISERR(DGET(A$2167:C$2257,C$2167,A2263:C2264))=TRUE,"",DGET(A$2167:C$2257,C$2167,A2263:C2264))</f>
      </c>
      <c r="R739" s="151"/>
      <c r="S739" s="151"/>
      <c r="T739" s="151"/>
      <c r="U739" s="151"/>
      <c r="V739" s="151"/>
      <c r="W739" s="151"/>
      <c r="X739" s="151"/>
      <c r="Y739" s="151"/>
      <c r="Z739" s="151"/>
      <c r="AA739" s="151"/>
      <c r="AB739" s="151"/>
      <c r="AC739" s="151"/>
      <c r="AD739" s="151"/>
      <c r="AE739" s="415"/>
      <c r="AF739" s="409"/>
      <c r="AG739" s="410"/>
      <c r="AH739" s="410"/>
      <c r="AI739" s="410"/>
      <c r="AJ739" s="410"/>
      <c r="AK739" s="410"/>
      <c r="AL739" s="410"/>
      <c r="AM739" s="410"/>
      <c r="AN739" s="410"/>
      <c r="AO739" s="411"/>
    </row>
    <row r="740" spans="1:41" s="73" customFormat="1" ht="12.75" customHeight="1">
      <c r="A740" s="405"/>
      <c r="B740" s="406"/>
      <c r="C740" s="151"/>
      <c r="D740" s="151"/>
      <c r="E740" s="151"/>
      <c r="F740" s="151"/>
      <c r="G740" s="151"/>
      <c r="H740" s="151"/>
      <c r="I740" s="151"/>
      <c r="J740" s="151"/>
      <c r="K740" s="151"/>
      <c r="L740" s="151"/>
      <c r="M740" s="151"/>
      <c r="N740" s="151"/>
      <c r="O740" s="151"/>
      <c r="P740" s="151"/>
      <c r="Q740" s="151"/>
      <c r="R740" s="151"/>
      <c r="S740" s="151"/>
      <c r="T740" s="151"/>
      <c r="U740" s="151"/>
      <c r="V740" s="151"/>
      <c r="W740" s="151"/>
      <c r="X740" s="151"/>
      <c r="Y740" s="151"/>
      <c r="Z740" s="151"/>
      <c r="AA740" s="151"/>
      <c r="AB740" s="151"/>
      <c r="AC740" s="151"/>
      <c r="AD740" s="151"/>
      <c r="AE740" s="415"/>
      <c r="AF740" s="409"/>
      <c r="AG740" s="410"/>
      <c r="AH740" s="410"/>
      <c r="AI740" s="410"/>
      <c r="AJ740" s="410"/>
      <c r="AK740" s="410"/>
      <c r="AL740" s="410"/>
      <c r="AM740" s="410"/>
      <c r="AN740" s="410"/>
      <c r="AO740" s="411"/>
    </row>
    <row r="741" spans="1:41" s="73" customFormat="1" ht="12.75" customHeight="1">
      <c r="A741" s="405"/>
      <c r="B741" s="406"/>
      <c r="C741" s="151"/>
      <c r="D741" s="151"/>
      <c r="E741" s="151"/>
      <c r="F741" s="151"/>
      <c r="G741" s="151"/>
      <c r="H741" s="151"/>
      <c r="I741" s="151"/>
      <c r="J741" s="151"/>
      <c r="K741" s="151"/>
      <c r="L741" s="151"/>
      <c r="M741" s="151"/>
      <c r="N741" s="151"/>
      <c r="O741" s="151"/>
      <c r="P741" s="151"/>
      <c r="Q741" s="151"/>
      <c r="R741" s="151"/>
      <c r="S741" s="151"/>
      <c r="T741" s="151"/>
      <c r="U741" s="151"/>
      <c r="V741" s="151"/>
      <c r="W741" s="151"/>
      <c r="X741" s="151"/>
      <c r="Y741" s="151"/>
      <c r="Z741" s="151"/>
      <c r="AA741" s="151"/>
      <c r="AB741" s="151"/>
      <c r="AC741" s="151"/>
      <c r="AD741" s="151"/>
      <c r="AE741" s="415"/>
      <c r="AF741" s="409"/>
      <c r="AG741" s="410"/>
      <c r="AH741" s="410"/>
      <c r="AI741" s="410"/>
      <c r="AJ741" s="410"/>
      <c r="AK741" s="410"/>
      <c r="AL741" s="410"/>
      <c r="AM741" s="410"/>
      <c r="AN741" s="410"/>
      <c r="AO741" s="411"/>
    </row>
    <row r="742" spans="1:41" s="73" customFormat="1" ht="12.75" customHeight="1">
      <c r="A742" s="405"/>
      <c r="B742" s="406"/>
      <c r="C742" s="151">
        <f>IF(ISERR(DGET(A$2167:C$2257,B$2167,A2266:C2267))=TRUE,"",DGET(A$2167:C$2257,B$2167,A2266:C2267))</f>
      </c>
      <c r="D742" s="151"/>
      <c r="E742" s="151"/>
      <c r="F742" s="151"/>
      <c r="G742" s="151"/>
      <c r="H742" s="151"/>
      <c r="I742" s="151"/>
      <c r="J742" s="151"/>
      <c r="K742" s="151"/>
      <c r="L742" s="151"/>
      <c r="M742" s="151"/>
      <c r="N742" s="151"/>
      <c r="O742" s="151"/>
      <c r="P742" s="151"/>
      <c r="Q742" s="151">
        <f>IF(ISERR(DGET(A$2167:C$2257,C$2167,A2266:C2267))=TRUE,"",DGET(A$2167:C$2257,C$2167,A2266:C2267))</f>
      </c>
      <c r="R742" s="151"/>
      <c r="S742" s="151"/>
      <c r="T742" s="151"/>
      <c r="U742" s="151"/>
      <c r="V742" s="151"/>
      <c r="W742" s="151"/>
      <c r="X742" s="151"/>
      <c r="Y742" s="151"/>
      <c r="Z742" s="151"/>
      <c r="AA742" s="151"/>
      <c r="AB742" s="151"/>
      <c r="AC742" s="151"/>
      <c r="AD742" s="151"/>
      <c r="AE742" s="415"/>
      <c r="AF742" s="409"/>
      <c r="AG742" s="410"/>
      <c r="AH742" s="410"/>
      <c r="AI742" s="410"/>
      <c r="AJ742" s="410"/>
      <c r="AK742" s="410"/>
      <c r="AL742" s="410"/>
      <c r="AM742" s="410"/>
      <c r="AN742" s="410"/>
      <c r="AO742" s="411"/>
    </row>
    <row r="743" spans="1:41" s="73" customFormat="1" ht="12.75" customHeight="1">
      <c r="A743" s="405"/>
      <c r="B743" s="406"/>
      <c r="C743" s="151"/>
      <c r="D743" s="151"/>
      <c r="E743" s="151"/>
      <c r="F743" s="151"/>
      <c r="G743" s="151"/>
      <c r="H743" s="151"/>
      <c r="I743" s="151"/>
      <c r="J743" s="151"/>
      <c r="K743" s="151"/>
      <c r="L743" s="151"/>
      <c r="M743" s="151"/>
      <c r="N743" s="151"/>
      <c r="O743" s="151"/>
      <c r="P743" s="151"/>
      <c r="Q743" s="151"/>
      <c r="R743" s="151"/>
      <c r="S743" s="151"/>
      <c r="T743" s="151"/>
      <c r="U743" s="151"/>
      <c r="V743" s="151"/>
      <c r="W743" s="151"/>
      <c r="X743" s="151"/>
      <c r="Y743" s="151"/>
      <c r="Z743" s="151"/>
      <c r="AA743" s="151"/>
      <c r="AB743" s="151"/>
      <c r="AC743" s="151"/>
      <c r="AD743" s="151"/>
      <c r="AE743" s="415"/>
      <c r="AF743" s="409"/>
      <c r="AG743" s="410"/>
      <c r="AH743" s="410"/>
      <c r="AI743" s="410"/>
      <c r="AJ743" s="410"/>
      <c r="AK743" s="410"/>
      <c r="AL743" s="410"/>
      <c r="AM743" s="410"/>
      <c r="AN743" s="410"/>
      <c r="AO743" s="411"/>
    </row>
    <row r="744" spans="1:41" s="73" customFormat="1" ht="12.75" customHeight="1">
      <c r="A744" s="405"/>
      <c r="B744" s="406"/>
      <c r="C744" s="151"/>
      <c r="D744" s="151"/>
      <c r="E744" s="151"/>
      <c r="F744" s="151"/>
      <c r="G744" s="151"/>
      <c r="H744" s="151"/>
      <c r="I744" s="151"/>
      <c r="J744" s="151"/>
      <c r="K744" s="151"/>
      <c r="L744" s="151"/>
      <c r="M744" s="151"/>
      <c r="N744" s="151"/>
      <c r="O744" s="151"/>
      <c r="P744" s="151"/>
      <c r="Q744" s="151"/>
      <c r="R744" s="151"/>
      <c r="S744" s="151"/>
      <c r="T744" s="151"/>
      <c r="U744" s="151"/>
      <c r="V744" s="151"/>
      <c r="W744" s="151"/>
      <c r="X744" s="151"/>
      <c r="Y744" s="151"/>
      <c r="Z744" s="151"/>
      <c r="AA744" s="151"/>
      <c r="AB744" s="151"/>
      <c r="AC744" s="151"/>
      <c r="AD744" s="151"/>
      <c r="AE744" s="415"/>
      <c r="AF744" s="409"/>
      <c r="AG744" s="410"/>
      <c r="AH744" s="410"/>
      <c r="AI744" s="410"/>
      <c r="AJ744" s="410"/>
      <c r="AK744" s="410"/>
      <c r="AL744" s="410"/>
      <c r="AM744" s="410"/>
      <c r="AN744" s="410"/>
      <c r="AO744" s="411"/>
    </row>
    <row r="745" spans="1:41" s="73" customFormat="1" ht="12.75" customHeight="1">
      <c r="A745" s="405"/>
      <c r="B745" s="406"/>
      <c r="C745" s="151">
        <f>IF(ISERR(DGET(A$2167:C$2257,B$2167,A2269:C2270))=TRUE,"",DGET(A$2167:C$2257,B$2167,A2269:C2270))</f>
      </c>
      <c r="D745" s="151"/>
      <c r="E745" s="151"/>
      <c r="F745" s="151"/>
      <c r="G745" s="151"/>
      <c r="H745" s="151"/>
      <c r="I745" s="151"/>
      <c r="J745" s="151"/>
      <c r="K745" s="151"/>
      <c r="L745" s="151"/>
      <c r="M745" s="151"/>
      <c r="N745" s="151"/>
      <c r="O745" s="151"/>
      <c r="P745" s="151"/>
      <c r="Q745" s="151">
        <f>IF(ISERR(DGET(A$2167:C$2257,C$2167,A2269:C2270))=TRUE,"",DGET(A$2167:C$2257,C$2167,A2269:C2270))</f>
      </c>
      <c r="R745" s="151"/>
      <c r="S745" s="151"/>
      <c r="T745" s="151"/>
      <c r="U745" s="151"/>
      <c r="V745" s="151"/>
      <c r="W745" s="151"/>
      <c r="X745" s="151"/>
      <c r="Y745" s="151"/>
      <c r="Z745" s="151"/>
      <c r="AA745" s="151"/>
      <c r="AB745" s="151"/>
      <c r="AC745" s="151"/>
      <c r="AD745" s="151"/>
      <c r="AE745" s="415"/>
      <c r="AF745" s="409"/>
      <c r="AG745" s="410"/>
      <c r="AH745" s="410"/>
      <c r="AI745" s="410"/>
      <c r="AJ745" s="410"/>
      <c r="AK745" s="410"/>
      <c r="AL745" s="410"/>
      <c r="AM745" s="410"/>
      <c r="AN745" s="410"/>
      <c r="AO745" s="411"/>
    </row>
    <row r="746" spans="1:41" s="73" customFormat="1" ht="12.75" customHeight="1">
      <c r="A746" s="405"/>
      <c r="B746" s="406"/>
      <c r="C746" s="151"/>
      <c r="D746" s="151"/>
      <c r="E746" s="151"/>
      <c r="F746" s="151"/>
      <c r="G746" s="151"/>
      <c r="H746" s="151"/>
      <c r="I746" s="151"/>
      <c r="J746" s="151"/>
      <c r="K746" s="151"/>
      <c r="L746" s="151"/>
      <c r="M746" s="151"/>
      <c r="N746" s="151"/>
      <c r="O746" s="151"/>
      <c r="P746" s="151"/>
      <c r="Q746" s="151"/>
      <c r="R746" s="151"/>
      <c r="S746" s="151"/>
      <c r="T746" s="151"/>
      <c r="U746" s="151"/>
      <c r="V746" s="151"/>
      <c r="W746" s="151"/>
      <c r="X746" s="151"/>
      <c r="Y746" s="151"/>
      <c r="Z746" s="151"/>
      <c r="AA746" s="151"/>
      <c r="AB746" s="151"/>
      <c r="AC746" s="151"/>
      <c r="AD746" s="151"/>
      <c r="AE746" s="415"/>
      <c r="AF746" s="409"/>
      <c r="AG746" s="410"/>
      <c r="AH746" s="410"/>
      <c r="AI746" s="410"/>
      <c r="AJ746" s="410"/>
      <c r="AK746" s="410"/>
      <c r="AL746" s="410"/>
      <c r="AM746" s="410"/>
      <c r="AN746" s="410"/>
      <c r="AO746" s="411"/>
    </row>
    <row r="747" spans="1:41" s="73" customFormat="1" ht="12.75" customHeight="1">
      <c r="A747" s="405"/>
      <c r="B747" s="406"/>
      <c r="C747" s="151"/>
      <c r="D747" s="151"/>
      <c r="E747" s="151"/>
      <c r="F747" s="151"/>
      <c r="G747" s="151"/>
      <c r="H747" s="151"/>
      <c r="I747" s="151"/>
      <c r="J747" s="151"/>
      <c r="K747" s="151"/>
      <c r="L747" s="151"/>
      <c r="M747" s="151"/>
      <c r="N747" s="151"/>
      <c r="O747" s="151"/>
      <c r="P747" s="151"/>
      <c r="Q747" s="151"/>
      <c r="R747" s="151"/>
      <c r="S747" s="151"/>
      <c r="T747" s="151"/>
      <c r="U747" s="151"/>
      <c r="V747" s="151"/>
      <c r="W747" s="151"/>
      <c r="X747" s="151"/>
      <c r="Y747" s="151"/>
      <c r="Z747" s="151"/>
      <c r="AA747" s="151"/>
      <c r="AB747" s="151"/>
      <c r="AC747" s="151"/>
      <c r="AD747" s="151"/>
      <c r="AE747" s="415"/>
      <c r="AF747" s="409"/>
      <c r="AG747" s="410"/>
      <c r="AH747" s="410"/>
      <c r="AI747" s="410"/>
      <c r="AJ747" s="410"/>
      <c r="AK747" s="410"/>
      <c r="AL747" s="410"/>
      <c r="AM747" s="410"/>
      <c r="AN747" s="410"/>
      <c r="AO747" s="411"/>
    </row>
    <row r="748" spans="1:41" s="73" customFormat="1" ht="12.75" customHeight="1">
      <c r="A748" s="405"/>
      <c r="B748" s="406"/>
      <c r="C748" s="151">
        <f>IF(ISERR(DGET(A$2167:C$2257,B$2167,A2272:C2273))=TRUE,"",DGET(A$2167:C$2257,B$2167,A2272:C2273))</f>
      </c>
      <c r="D748" s="151"/>
      <c r="E748" s="151"/>
      <c r="F748" s="151"/>
      <c r="G748" s="151"/>
      <c r="H748" s="151"/>
      <c r="I748" s="151"/>
      <c r="J748" s="151"/>
      <c r="K748" s="151"/>
      <c r="L748" s="151"/>
      <c r="M748" s="151"/>
      <c r="N748" s="151"/>
      <c r="O748" s="151"/>
      <c r="P748" s="151"/>
      <c r="Q748" s="151">
        <f>IF(ISERR(DGET(A$2167:C$2257,C$2167,A2272:C2273))=TRUE,"",DGET(A$2167:C$2257,C$2167,A2272:C2273))</f>
      </c>
      <c r="R748" s="151"/>
      <c r="S748" s="151"/>
      <c r="T748" s="151"/>
      <c r="U748" s="151"/>
      <c r="V748" s="151"/>
      <c r="W748" s="151"/>
      <c r="X748" s="151"/>
      <c r="Y748" s="151"/>
      <c r="Z748" s="151"/>
      <c r="AA748" s="151"/>
      <c r="AB748" s="151"/>
      <c r="AC748" s="151"/>
      <c r="AD748" s="151"/>
      <c r="AE748" s="415"/>
      <c r="AF748" s="409"/>
      <c r="AG748" s="410"/>
      <c r="AH748" s="410"/>
      <c r="AI748" s="410"/>
      <c r="AJ748" s="410"/>
      <c r="AK748" s="410"/>
      <c r="AL748" s="410"/>
      <c r="AM748" s="410"/>
      <c r="AN748" s="410"/>
      <c r="AO748" s="411"/>
    </row>
    <row r="749" spans="1:41" s="73" customFormat="1" ht="12.75" customHeight="1">
      <c r="A749" s="405"/>
      <c r="B749" s="406"/>
      <c r="C749" s="151"/>
      <c r="D749" s="151"/>
      <c r="E749" s="151"/>
      <c r="F749" s="151"/>
      <c r="G749" s="151"/>
      <c r="H749" s="151"/>
      <c r="I749" s="151"/>
      <c r="J749" s="151"/>
      <c r="K749" s="151"/>
      <c r="L749" s="151"/>
      <c r="M749" s="151"/>
      <c r="N749" s="151"/>
      <c r="O749" s="151"/>
      <c r="P749" s="151"/>
      <c r="Q749" s="151"/>
      <c r="R749" s="151"/>
      <c r="S749" s="151"/>
      <c r="T749" s="151"/>
      <c r="U749" s="151"/>
      <c r="V749" s="151"/>
      <c r="W749" s="151"/>
      <c r="X749" s="151"/>
      <c r="Y749" s="151"/>
      <c r="Z749" s="151"/>
      <c r="AA749" s="151"/>
      <c r="AB749" s="151"/>
      <c r="AC749" s="151"/>
      <c r="AD749" s="151"/>
      <c r="AE749" s="415"/>
      <c r="AF749" s="409"/>
      <c r="AG749" s="410"/>
      <c r="AH749" s="410"/>
      <c r="AI749" s="410"/>
      <c r="AJ749" s="410"/>
      <c r="AK749" s="410"/>
      <c r="AL749" s="410"/>
      <c r="AM749" s="410"/>
      <c r="AN749" s="410"/>
      <c r="AO749" s="411"/>
    </row>
    <row r="750" spans="1:41" s="73" customFormat="1" ht="12.75" customHeight="1" thickBot="1">
      <c r="A750" s="407"/>
      <c r="B750" s="408"/>
      <c r="C750" s="182"/>
      <c r="D750" s="182"/>
      <c r="E750" s="182"/>
      <c r="F750" s="182"/>
      <c r="G750" s="182"/>
      <c r="H750" s="182"/>
      <c r="I750" s="182"/>
      <c r="J750" s="182"/>
      <c r="K750" s="182"/>
      <c r="L750" s="182"/>
      <c r="M750" s="182"/>
      <c r="N750" s="182"/>
      <c r="O750" s="182"/>
      <c r="P750" s="182"/>
      <c r="Q750" s="182"/>
      <c r="R750" s="182"/>
      <c r="S750" s="182"/>
      <c r="T750" s="182"/>
      <c r="U750" s="182"/>
      <c r="V750" s="182"/>
      <c r="W750" s="182"/>
      <c r="X750" s="182"/>
      <c r="Y750" s="182"/>
      <c r="Z750" s="182"/>
      <c r="AA750" s="182"/>
      <c r="AB750" s="182"/>
      <c r="AC750" s="182"/>
      <c r="AD750" s="182"/>
      <c r="AE750" s="416"/>
      <c r="AF750" s="412"/>
      <c r="AG750" s="413"/>
      <c r="AH750" s="413"/>
      <c r="AI750" s="413"/>
      <c r="AJ750" s="413"/>
      <c r="AK750" s="413"/>
      <c r="AL750" s="413"/>
      <c r="AM750" s="413"/>
      <c r="AN750" s="413"/>
      <c r="AO750" s="414"/>
    </row>
    <row r="751" spans="1:41" ht="12.75" customHeight="1">
      <c r="A751" s="9"/>
      <c r="B751" s="261" t="s">
        <v>922</v>
      </c>
      <c r="C751" s="261"/>
      <c r="D751" s="261"/>
      <c r="E751" s="261"/>
      <c r="F751" s="261"/>
      <c r="G751" s="261"/>
      <c r="H751" s="261"/>
      <c r="I751" s="261"/>
      <c r="J751" s="261"/>
      <c r="K751" s="261"/>
      <c r="L751" s="261"/>
      <c r="M751" s="261"/>
      <c r="N751" s="261"/>
      <c r="O751" s="261"/>
      <c r="P751" s="261"/>
      <c r="Q751" s="261"/>
      <c r="R751" s="261"/>
      <c r="S751" s="261"/>
      <c r="T751" s="261"/>
      <c r="U751" s="261"/>
      <c r="V751" s="261"/>
      <c r="W751" s="261"/>
      <c r="X751" s="261"/>
      <c r="Y751" s="261"/>
      <c r="Z751" s="261"/>
      <c r="AA751" s="261"/>
      <c r="AB751" s="261"/>
      <c r="AC751" s="261"/>
      <c r="AD751" s="261"/>
      <c r="AE751" s="261"/>
      <c r="AF751" s="261"/>
      <c r="AG751" s="261"/>
      <c r="AH751" s="261"/>
      <c r="AI751" s="261"/>
      <c r="AJ751" s="261"/>
      <c r="AK751" s="261"/>
      <c r="AL751" s="261"/>
      <c r="AM751" s="261"/>
      <c r="AN751" s="261"/>
      <c r="AO751" s="261"/>
    </row>
    <row r="752" spans="1:41" ht="12.75" customHeight="1" thickBot="1">
      <c r="A752" s="10"/>
      <c r="B752" s="261"/>
      <c r="C752" s="261"/>
      <c r="D752" s="261"/>
      <c r="E752" s="261"/>
      <c r="F752" s="261"/>
      <c r="G752" s="261"/>
      <c r="H752" s="261"/>
      <c r="I752" s="261"/>
      <c r="J752" s="261"/>
      <c r="K752" s="261"/>
      <c r="L752" s="261"/>
      <c r="M752" s="261"/>
      <c r="N752" s="261"/>
      <c r="O752" s="261"/>
      <c r="P752" s="261"/>
      <c r="Q752" s="261"/>
      <c r="R752" s="261"/>
      <c r="S752" s="261"/>
      <c r="T752" s="261"/>
      <c r="U752" s="261"/>
      <c r="V752" s="261"/>
      <c r="W752" s="261"/>
      <c r="X752" s="261"/>
      <c r="Y752" s="261"/>
      <c r="Z752" s="261"/>
      <c r="AA752" s="261"/>
      <c r="AB752" s="261"/>
      <c r="AC752" s="261"/>
      <c r="AD752" s="261"/>
      <c r="AE752" s="261"/>
      <c r="AF752" s="261"/>
      <c r="AG752" s="261"/>
      <c r="AH752" s="261"/>
      <c r="AI752" s="261"/>
      <c r="AJ752" s="261"/>
      <c r="AK752" s="261"/>
      <c r="AL752" s="261"/>
      <c r="AM752" s="261"/>
      <c r="AN752" s="261"/>
      <c r="AO752" s="261"/>
    </row>
    <row r="753" spans="1:41" ht="12.75" customHeight="1" thickBot="1">
      <c r="A753" s="330" t="s">
        <v>757</v>
      </c>
      <c r="B753" s="331"/>
      <c r="C753" s="331"/>
      <c r="D753" s="331"/>
      <c r="E753" s="331"/>
      <c r="F753" s="331"/>
      <c r="G753" s="331"/>
      <c r="H753" s="331"/>
      <c r="I753" s="331"/>
      <c r="J753" s="331"/>
      <c r="K753" s="331"/>
      <c r="L753" s="331"/>
      <c r="M753" s="331"/>
      <c r="N753" s="331"/>
      <c r="O753" s="331"/>
      <c r="P753" s="331"/>
      <c r="Q753" s="331"/>
      <c r="R753" s="331"/>
      <c r="S753" s="331"/>
      <c r="T753" s="331"/>
      <c r="U753" s="331"/>
      <c r="V753" s="331"/>
      <c r="W753" s="331"/>
      <c r="X753" s="331"/>
      <c r="Y753" s="331"/>
      <c r="Z753" s="331"/>
      <c r="AA753" s="331"/>
      <c r="AB753" s="331"/>
      <c r="AC753" s="331"/>
      <c r="AD753" s="331"/>
      <c r="AE753" s="331"/>
      <c r="AF753" s="331"/>
      <c r="AG753" s="331"/>
      <c r="AH753" s="331"/>
      <c r="AI753" s="331"/>
      <c r="AJ753" s="333"/>
      <c r="AK753" s="330" t="s">
        <v>761</v>
      </c>
      <c r="AL753" s="331"/>
      <c r="AM753" s="331"/>
      <c r="AN753" s="331"/>
      <c r="AO753" s="332"/>
    </row>
    <row r="754" spans="1:41" ht="12.75" customHeight="1">
      <c r="A754" s="334" t="e">
        <f>IF(AM47="ANO","DPH - daň z přidané hodnoty vztahující se ke způsobilým výdajům",IF(O49=B1333,"DPH  - daň z přidané hodnoty vztahující se ke způsobilým výdajům",""))</f>
        <v>#VALUE!</v>
      </c>
      <c r="B754" s="335"/>
      <c r="C754" s="335"/>
      <c r="D754" s="335"/>
      <c r="E754" s="335"/>
      <c r="F754" s="335"/>
      <c r="G754" s="335"/>
      <c r="H754" s="335"/>
      <c r="I754" s="335"/>
      <c r="J754" s="335"/>
      <c r="K754" s="335"/>
      <c r="L754" s="335"/>
      <c r="M754" s="335"/>
      <c r="N754" s="335"/>
      <c r="O754" s="335"/>
      <c r="P754" s="335"/>
      <c r="Q754" s="335"/>
      <c r="R754" s="335"/>
      <c r="S754" s="335"/>
      <c r="T754" s="335"/>
      <c r="U754" s="335"/>
      <c r="V754" s="335"/>
      <c r="W754" s="335"/>
      <c r="X754" s="335"/>
      <c r="Y754" s="335"/>
      <c r="Z754" s="335"/>
      <c r="AA754" s="335"/>
      <c r="AB754" s="335"/>
      <c r="AC754" s="335"/>
      <c r="AD754" s="335"/>
      <c r="AE754" s="335"/>
      <c r="AF754" s="335"/>
      <c r="AG754" s="335"/>
      <c r="AH754" s="335"/>
      <c r="AI754" s="335"/>
      <c r="AJ754" s="336"/>
      <c r="AK754" s="337"/>
      <c r="AL754" s="338"/>
      <c r="AM754" s="338"/>
      <c r="AN754" s="338"/>
      <c r="AO754" s="339"/>
    </row>
    <row r="755" spans="1:41" ht="12.75" customHeight="1">
      <c r="A755" s="361"/>
      <c r="B755" s="362"/>
      <c r="C755" s="362"/>
      <c r="D755" s="362"/>
      <c r="E755" s="362"/>
      <c r="F755" s="362"/>
      <c r="G755" s="362"/>
      <c r="H755" s="362"/>
      <c r="I755" s="362"/>
      <c r="J755" s="362"/>
      <c r="K755" s="362"/>
      <c r="L755" s="362"/>
      <c r="M755" s="362"/>
      <c r="N755" s="362"/>
      <c r="O755" s="362"/>
      <c r="P755" s="362"/>
      <c r="Q755" s="362"/>
      <c r="R755" s="362"/>
      <c r="S755" s="362"/>
      <c r="T755" s="362"/>
      <c r="U755" s="362"/>
      <c r="V755" s="362"/>
      <c r="W755" s="362"/>
      <c r="X755" s="362"/>
      <c r="Y755" s="362"/>
      <c r="Z755" s="362"/>
      <c r="AA755" s="362"/>
      <c r="AB755" s="362"/>
      <c r="AC755" s="362"/>
      <c r="AD755" s="362"/>
      <c r="AE755" s="362"/>
      <c r="AF755" s="362"/>
      <c r="AG755" s="362"/>
      <c r="AH755" s="362"/>
      <c r="AI755" s="362"/>
      <c r="AJ755" s="363"/>
      <c r="AK755" s="364"/>
      <c r="AL755" s="365"/>
      <c r="AM755" s="365"/>
      <c r="AN755" s="365"/>
      <c r="AO755" s="366"/>
    </row>
    <row r="756" spans="1:41" ht="12.75" customHeight="1">
      <c r="A756" s="361"/>
      <c r="B756" s="362"/>
      <c r="C756" s="362"/>
      <c r="D756" s="362"/>
      <c r="E756" s="362"/>
      <c r="F756" s="362"/>
      <c r="G756" s="362"/>
      <c r="H756" s="362"/>
      <c r="I756" s="362"/>
      <c r="J756" s="362"/>
      <c r="K756" s="362"/>
      <c r="L756" s="362"/>
      <c r="M756" s="362"/>
      <c r="N756" s="362"/>
      <c r="O756" s="362"/>
      <c r="P756" s="362"/>
      <c r="Q756" s="362"/>
      <c r="R756" s="362"/>
      <c r="S756" s="362"/>
      <c r="T756" s="362"/>
      <c r="U756" s="362"/>
      <c r="V756" s="362"/>
      <c r="W756" s="362"/>
      <c r="X756" s="362"/>
      <c r="Y756" s="362"/>
      <c r="Z756" s="362"/>
      <c r="AA756" s="362"/>
      <c r="AB756" s="362"/>
      <c r="AC756" s="362"/>
      <c r="AD756" s="362"/>
      <c r="AE756" s="362"/>
      <c r="AF756" s="362"/>
      <c r="AG756" s="362"/>
      <c r="AH756" s="362"/>
      <c r="AI756" s="362"/>
      <c r="AJ756" s="363"/>
      <c r="AK756" s="364"/>
      <c r="AL756" s="365"/>
      <c r="AM756" s="365"/>
      <c r="AN756" s="365"/>
      <c r="AO756" s="366"/>
    </row>
    <row r="757" spans="1:41" ht="12.75" customHeight="1">
      <c r="A757" s="361"/>
      <c r="B757" s="362"/>
      <c r="C757" s="362"/>
      <c r="D757" s="362"/>
      <c r="E757" s="362"/>
      <c r="F757" s="362"/>
      <c r="G757" s="362"/>
      <c r="H757" s="362"/>
      <c r="I757" s="362"/>
      <c r="J757" s="362"/>
      <c r="K757" s="362"/>
      <c r="L757" s="362"/>
      <c r="M757" s="362"/>
      <c r="N757" s="362"/>
      <c r="O757" s="362"/>
      <c r="P757" s="362"/>
      <c r="Q757" s="362"/>
      <c r="R757" s="362"/>
      <c r="S757" s="362"/>
      <c r="T757" s="362"/>
      <c r="U757" s="362"/>
      <c r="V757" s="362"/>
      <c r="W757" s="362"/>
      <c r="X757" s="362"/>
      <c r="Y757" s="362"/>
      <c r="Z757" s="362"/>
      <c r="AA757" s="362"/>
      <c r="AB757" s="362"/>
      <c r="AC757" s="362"/>
      <c r="AD757" s="362"/>
      <c r="AE757" s="362"/>
      <c r="AF757" s="362"/>
      <c r="AG757" s="362"/>
      <c r="AH757" s="362"/>
      <c r="AI757" s="362"/>
      <c r="AJ757" s="363"/>
      <c r="AK757" s="364"/>
      <c r="AL757" s="365"/>
      <c r="AM757" s="365"/>
      <c r="AN757" s="365"/>
      <c r="AO757" s="366"/>
    </row>
    <row r="758" spans="1:41" ht="12.75" customHeight="1">
      <c r="A758" s="361"/>
      <c r="B758" s="362"/>
      <c r="C758" s="362"/>
      <c r="D758" s="362"/>
      <c r="E758" s="362"/>
      <c r="F758" s="362"/>
      <c r="G758" s="362"/>
      <c r="H758" s="362"/>
      <c r="I758" s="362"/>
      <c r="J758" s="362"/>
      <c r="K758" s="362"/>
      <c r="L758" s="362"/>
      <c r="M758" s="362"/>
      <c r="N758" s="362"/>
      <c r="O758" s="362"/>
      <c r="P758" s="362"/>
      <c r="Q758" s="362"/>
      <c r="R758" s="362"/>
      <c r="S758" s="362"/>
      <c r="T758" s="362"/>
      <c r="U758" s="362"/>
      <c r="V758" s="362"/>
      <c r="W758" s="362"/>
      <c r="X758" s="362"/>
      <c r="Y758" s="362"/>
      <c r="Z758" s="362"/>
      <c r="AA758" s="362"/>
      <c r="AB758" s="362"/>
      <c r="AC758" s="362"/>
      <c r="AD758" s="362"/>
      <c r="AE758" s="362"/>
      <c r="AF758" s="362"/>
      <c r="AG758" s="362"/>
      <c r="AH758" s="362"/>
      <c r="AI758" s="362"/>
      <c r="AJ758" s="363"/>
      <c r="AK758" s="364"/>
      <c r="AL758" s="365"/>
      <c r="AM758" s="365"/>
      <c r="AN758" s="365"/>
      <c r="AO758" s="366"/>
    </row>
    <row r="759" spans="1:41" ht="12.75" customHeight="1">
      <c r="A759" s="361"/>
      <c r="B759" s="362"/>
      <c r="C759" s="362"/>
      <c r="D759" s="362"/>
      <c r="E759" s="362"/>
      <c r="F759" s="362"/>
      <c r="G759" s="362"/>
      <c r="H759" s="362"/>
      <c r="I759" s="362"/>
      <c r="J759" s="362"/>
      <c r="K759" s="362"/>
      <c r="L759" s="362"/>
      <c r="M759" s="362"/>
      <c r="N759" s="362"/>
      <c r="O759" s="362"/>
      <c r="P759" s="362"/>
      <c r="Q759" s="362"/>
      <c r="R759" s="362"/>
      <c r="S759" s="362"/>
      <c r="T759" s="362"/>
      <c r="U759" s="362"/>
      <c r="V759" s="362"/>
      <c r="W759" s="362"/>
      <c r="X759" s="362"/>
      <c r="Y759" s="362"/>
      <c r="Z759" s="362"/>
      <c r="AA759" s="362"/>
      <c r="AB759" s="362"/>
      <c r="AC759" s="362"/>
      <c r="AD759" s="362"/>
      <c r="AE759" s="362"/>
      <c r="AF759" s="362"/>
      <c r="AG759" s="362"/>
      <c r="AH759" s="362"/>
      <c r="AI759" s="362"/>
      <c r="AJ759" s="363"/>
      <c r="AK759" s="364"/>
      <c r="AL759" s="365"/>
      <c r="AM759" s="365"/>
      <c r="AN759" s="365"/>
      <c r="AO759" s="366"/>
    </row>
    <row r="760" spans="1:41" ht="12.75" customHeight="1">
      <c r="A760" s="361"/>
      <c r="B760" s="362"/>
      <c r="C760" s="362"/>
      <c r="D760" s="362"/>
      <c r="E760" s="362"/>
      <c r="F760" s="362"/>
      <c r="G760" s="362"/>
      <c r="H760" s="362"/>
      <c r="I760" s="362"/>
      <c r="J760" s="362"/>
      <c r="K760" s="362"/>
      <c r="L760" s="362"/>
      <c r="M760" s="362"/>
      <c r="N760" s="362"/>
      <c r="O760" s="362"/>
      <c r="P760" s="362"/>
      <c r="Q760" s="362"/>
      <c r="R760" s="362"/>
      <c r="S760" s="362"/>
      <c r="T760" s="362"/>
      <c r="U760" s="362"/>
      <c r="V760" s="362"/>
      <c r="W760" s="362"/>
      <c r="X760" s="362"/>
      <c r="Y760" s="362"/>
      <c r="Z760" s="362"/>
      <c r="AA760" s="362"/>
      <c r="AB760" s="362"/>
      <c r="AC760" s="362"/>
      <c r="AD760" s="362"/>
      <c r="AE760" s="362"/>
      <c r="AF760" s="362"/>
      <c r="AG760" s="362"/>
      <c r="AH760" s="362"/>
      <c r="AI760" s="362"/>
      <c r="AJ760" s="363"/>
      <c r="AK760" s="364"/>
      <c r="AL760" s="365"/>
      <c r="AM760" s="365"/>
      <c r="AN760" s="365"/>
      <c r="AO760" s="366"/>
    </row>
    <row r="761" spans="1:41" ht="12.75" customHeight="1">
      <c r="A761" s="361"/>
      <c r="B761" s="362"/>
      <c r="C761" s="362"/>
      <c r="D761" s="362"/>
      <c r="E761" s="362"/>
      <c r="F761" s="362"/>
      <c r="G761" s="362"/>
      <c r="H761" s="362"/>
      <c r="I761" s="362"/>
      <c r="J761" s="362"/>
      <c r="K761" s="362"/>
      <c r="L761" s="362"/>
      <c r="M761" s="362"/>
      <c r="N761" s="362"/>
      <c r="O761" s="362"/>
      <c r="P761" s="362"/>
      <c r="Q761" s="362"/>
      <c r="R761" s="362"/>
      <c r="S761" s="362"/>
      <c r="T761" s="362"/>
      <c r="U761" s="362"/>
      <c r="V761" s="362"/>
      <c r="W761" s="362"/>
      <c r="X761" s="362"/>
      <c r="Y761" s="362"/>
      <c r="Z761" s="362"/>
      <c r="AA761" s="362"/>
      <c r="AB761" s="362"/>
      <c r="AC761" s="362"/>
      <c r="AD761" s="362"/>
      <c r="AE761" s="362"/>
      <c r="AF761" s="362"/>
      <c r="AG761" s="362"/>
      <c r="AH761" s="362"/>
      <c r="AI761" s="362"/>
      <c r="AJ761" s="363"/>
      <c r="AK761" s="364"/>
      <c r="AL761" s="365"/>
      <c r="AM761" s="365"/>
      <c r="AN761" s="365"/>
      <c r="AO761" s="366"/>
    </row>
    <row r="762" spans="1:41" ht="12.75" customHeight="1">
      <c r="A762" s="361"/>
      <c r="B762" s="362"/>
      <c r="C762" s="362"/>
      <c r="D762" s="362"/>
      <c r="E762" s="362"/>
      <c r="F762" s="362"/>
      <c r="G762" s="362"/>
      <c r="H762" s="362"/>
      <c r="I762" s="362"/>
      <c r="J762" s="362"/>
      <c r="K762" s="362"/>
      <c r="L762" s="362"/>
      <c r="M762" s="362"/>
      <c r="N762" s="362"/>
      <c r="O762" s="362"/>
      <c r="P762" s="362"/>
      <c r="Q762" s="362"/>
      <c r="R762" s="362"/>
      <c r="S762" s="362"/>
      <c r="T762" s="362"/>
      <c r="U762" s="362"/>
      <c r="V762" s="362"/>
      <c r="W762" s="362"/>
      <c r="X762" s="362"/>
      <c r="Y762" s="362"/>
      <c r="Z762" s="362"/>
      <c r="AA762" s="362"/>
      <c r="AB762" s="362"/>
      <c r="AC762" s="362"/>
      <c r="AD762" s="362"/>
      <c r="AE762" s="362"/>
      <c r="AF762" s="362"/>
      <c r="AG762" s="362"/>
      <c r="AH762" s="362"/>
      <c r="AI762" s="362"/>
      <c r="AJ762" s="363"/>
      <c r="AK762" s="364"/>
      <c r="AL762" s="365"/>
      <c r="AM762" s="365"/>
      <c r="AN762" s="365"/>
      <c r="AO762" s="366"/>
    </row>
    <row r="763" spans="1:41" ht="12.75" customHeight="1" thickBot="1">
      <c r="A763" s="367"/>
      <c r="B763" s="368"/>
      <c r="C763" s="368"/>
      <c r="D763" s="368"/>
      <c r="E763" s="368"/>
      <c r="F763" s="368"/>
      <c r="G763" s="368"/>
      <c r="H763" s="368"/>
      <c r="I763" s="368"/>
      <c r="J763" s="368"/>
      <c r="K763" s="368"/>
      <c r="L763" s="368"/>
      <c r="M763" s="368"/>
      <c r="N763" s="368"/>
      <c r="O763" s="368"/>
      <c r="P763" s="368"/>
      <c r="Q763" s="368"/>
      <c r="R763" s="368"/>
      <c r="S763" s="368"/>
      <c r="T763" s="368"/>
      <c r="U763" s="368"/>
      <c r="V763" s="368"/>
      <c r="W763" s="368"/>
      <c r="X763" s="368"/>
      <c r="Y763" s="368"/>
      <c r="Z763" s="368"/>
      <c r="AA763" s="368"/>
      <c r="AB763" s="368"/>
      <c r="AC763" s="368"/>
      <c r="AD763" s="368"/>
      <c r="AE763" s="368"/>
      <c r="AF763" s="368"/>
      <c r="AG763" s="368"/>
      <c r="AH763" s="368"/>
      <c r="AI763" s="368"/>
      <c r="AJ763" s="369"/>
      <c r="AK763" s="370"/>
      <c r="AL763" s="371"/>
      <c r="AM763" s="371"/>
      <c r="AN763" s="371"/>
      <c r="AO763" s="372"/>
    </row>
    <row r="764" spans="37:41" ht="12.75" customHeight="1" thickBot="1">
      <c r="AK764" s="387">
        <f>SUM(AK754:AO763)</f>
        <v>0</v>
      </c>
      <c r="AL764" s="388"/>
      <c r="AM764" s="388"/>
      <c r="AN764" s="388"/>
      <c r="AO764" s="389"/>
    </row>
    <row r="765" spans="1:41" ht="12.75" customHeight="1">
      <c r="A765" s="9"/>
      <c r="B765" s="261" t="s">
        <v>923</v>
      </c>
      <c r="C765" s="261"/>
      <c r="D765" s="261"/>
      <c r="E765" s="261"/>
      <c r="F765" s="261"/>
      <c r="G765" s="261"/>
      <c r="H765" s="261"/>
      <c r="I765" s="261"/>
      <c r="J765" s="261"/>
      <c r="K765" s="261"/>
      <c r="L765" s="261"/>
      <c r="M765" s="261"/>
      <c r="N765" s="261"/>
      <c r="O765" s="261"/>
      <c r="P765" s="261"/>
      <c r="Q765" s="261"/>
      <c r="R765" s="261"/>
      <c r="S765" s="261"/>
      <c r="T765" s="261"/>
      <c r="U765" s="261"/>
      <c r="V765" s="261"/>
      <c r="W765" s="261"/>
      <c r="X765" s="261"/>
      <c r="Y765" s="261"/>
      <c r="Z765" s="261"/>
      <c r="AA765" s="261"/>
      <c r="AB765" s="261"/>
      <c r="AC765" s="261"/>
      <c r="AD765" s="261"/>
      <c r="AE765" s="261"/>
      <c r="AF765" s="261"/>
      <c r="AG765" s="261"/>
      <c r="AH765" s="261"/>
      <c r="AI765" s="261"/>
      <c r="AJ765" s="261"/>
      <c r="AK765" s="261"/>
      <c r="AL765" s="261"/>
      <c r="AM765" s="261"/>
      <c r="AN765" s="261"/>
      <c r="AO765" s="261"/>
    </row>
    <row r="766" spans="1:41" ht="12.75" customHeight="1">
      <c r="A766" s="10"/>
      <c r="B766" s="261"/>
      <c r="C766" s="261"/>
      <c r="D766" s="261"/>
      <c r="E766" s="261"/>
      <c r="F766" s="261"/>
      <c r="G766" s="261"/>
      <c r="H766" s="261"/>
      <c r="I766" s="261"/>
      <c r="J766" s="261"/>
      <c r="K766" s="261"/>
      <c r="L766" s="261"/>
      <c r="M766" s="261"/>
      <c r="N766" s="261"/>
      <c r="O766" s="261"/>
      <c r="P766" s="261"/>
      <c r="Q766" s="261"/>
      <c r="R766" s="261"/>
      <c r="S766" s="261"/>
      <c r="T766" s="261"/>
      <c r="U766" s="261"/>
      <c r="V766" s="261"/>
      <c r="W766" s="261"/>
      <c r="X766" s="261"/>
      <c r="Y766" s="261"/>
      <c r="Z766" s="261"/>
      <c r="AA766" s="261"/>
      <c r="AB766" s="261"/>
      <c r="AC766" s="261"/>
      <c r="AD766" s="261"/>
      <c r="AE766" s="261"/>
      <c r="AF766" s="261"/>
      <c r="AG766" s="261"/>
      <c r="AH766" s="261"/>
      <c r="AI766" s="261"/>
      <c r="AJ766" s="261"/>
      <c r="AK766" s="261"/>
      <c r="AL766" s="261"/>
      <c r="AM766" s="261"/>
      <c r="AN766" s="261"/>
      <c r="AO766" s="261"/>
    </row>
    <row r="767" spans="4:41" ht="12.75" customHeight="1">
      <c r="D767" s="264" t="s">
        <v>762</v>
      </c>
      <c r="E767" s="264"/>
      <c r="F767" s="264"/>
      <c r="G767" s="264"/>
      <c r="H767" s="264"/>
      <c r="I767" s="264"/>
      <c r="J767" s="264"/>
      <c r="K767" s="264"/>
      <c r="L767" s="264"/>
      <c r="M767" s="264"/>
      <c r="N767" s="264"/>
      <c r="O767" s="264"/>
      <c r="P767" s="264"/>
      <c r="Q767" s="264"/>
      <c r="R767" s="264"/>
      <c r="S767" s="264"/>
      <c r="T767" s="264"/>
      <c r="U767" s="264"/>
      <c r="V767" s="264"/>
      <c r="W767" s="264"/>
      <c r="X767" s="264"/>
      <c r="Y767" s="264"/>
      <c r="Z767" s="264"/>
      <c r="AA767" s="264"/>
      <c r="AB767" s="264"/>
      <c r="AC767" s="264"/>
      <c r="AD767" s="264"/>
      <c r="AE767" s="264"/>
      <c r="AF767" s="264"/>
      <c r="AG767" s="264"/>
      <c r="AH767" s="264"/>
      <c r="AI767" s="264"/>
      <c r="AJ767" s="392"/>
      <c r="AK767" s="390" t="s">
        <v>149</v>
      </c>
      <c r="AL767" s="391"/>
      <c r="AM767" s="391"/>
      <c r="AN767" s="391"/>
      <c r="AO767" s="391"/>
    </row>
    <row r="768" spans="5:36" ht="12.75" customHeight="1">
      <c r="E768" s="393" t="s">
        <v>763</v>
      </c>
      <c r="F768" s="393"/>
      <c r="G768" s="393"/>
      <c r="H768" s="393"/>
      <c r="I768" s="393"/>
      <c r="J768" s="393"/>
      <c r="K768" s="393"/>
      <c r="L768" s="393"/>
      <c r="M768" s="393"/>
      <c r="N768" s="393"/>
      <c r="O768" s="393"/>
      <c r="P768" s="393"/>
      <c r="Q768" s="393"/>
      <c r="R768" s="393"/>
      <c r="S768" s="393"/>
      <c r="T768" s="393"/>
      <c r="U768" s="393"/>
      <c r="V768" s="393"/>
      <c r="W768" s="393"/>
      <c r="X768" s="393"/>
      <c r="Y768" s="393"/>
      <c r="Z768" s="393"/>
      <c r="AA768" s="393"/>
      <c r="AB768" s="393"/>
      <c r="AC768" s="393"/>
      <c r="AD768" s="393"/>
      <c r="AE768" s="393"/>
      <c r="AF768" s="393"/>
      <c r="AG768" s="393"/>
      <c r="AH768" s="393"/>
      <c r="AI768" s="393"/>
      <c r="AJ768" s="393"/>
    </row>
    <row r="769" s="9" customFormat="1" ht="2.25" customHeight="1"/>
    <row r="770" spans="4:41" ht="12.75" customHeight="1">
      <c r="D770" s="318" t="s">
        <v>764</v>
      </c>
      <c r="E770" s="318"/>
      <c r="F770" s="318"/>
      <c r="G770" s="318"/>
      <c r="H770" s="318"/>
      <c r="I770" s="318"/>
      <c r="J770" s="318"/>
      <c r="K770" s="318"/>
      <c r="L770" s="318"/>
      <c r="M770" s="318"/>
      <c r="N770" s="318"/>
      <c r="O770" s="318"/>
      <c r="P770" s="318"/>
      <c r="Q770" s="318"/>
      <c r="R770" s="318"/>
      <c r="S770" s="318"/>
      <c r="T770" s="318"/>
      <c r="U770" s="318"/>
      <c r="V770" s="318"/>
      <c r="W770" s="318"/>
      <c r="X770" s="318"/>
      <c r="Y770" s="318"/>
      <c r="Z770" s="318"/>
      <c r="AA770" s="318"/>
      <c r="AB770" s="318"/>
      <c r="AC770" s="318"/>
      <c r="AD770" s="318"/>
      <c r="AE770" s="318"/>
      <c r="AF770" s="318"/>
      <c r="AG770" s="318"/>
      <c r="AH770" s="318"/>
      <c r="AI770" s="318"/>
      <c r="AJ770" s="394"/>
      <c r="AK770" s="390" t="s">
        <v>149</v>
      </c>
      <c r="AL770" s="391"/>
      <c r="AM770" s="391"/>
      <c r="AN770" s="391"/>
      <c r="AO770" s="391"/>
    </row>
    <row r="771" spans="5:36" ht="12.75" customHeight="1">
      <c r="E771" s="393" t="s">
        <v>765</v>
      </c>
      <c r="F771" s="393"/>
      <c r="G771" s="393"/>
      <c r="H771" s="393"/>
      <c r="I771" s="393"/>
      <c r="J771" s="393"/>
      <c r="K771" s="393"/>
      <c r="L771" s="393"/>
      <c r="M771" s="393"/>
      <c r="N771" s="393"/>
      <c r="O771" s="393"/>
      <c r="P771" s="393"/>
      <c r="Q771" s="393"/>
      <c r="R771" s="393"/>
      <c r="S771" s="393"/>
      <c r="T771" s="393"/>
      <c r="U771" s="393"/>
      <c r="V771" s="393"/>
      <c r="W771" s="393"/>
      <c r="X771" s="393"/>
      <c r="Y771" s="393"/>
      <c r="Z771" s="393"/>
      <c r="AA771" s="393"/>
      <c r="AB771" s="393"/>
      <c r="AC771" s="393"/>
      <c r="AD771" s="393"/>
      <c r="AE771" s="393"/>
      <c r="AF771" s="393"/>
      <c r="AG771" s="393"/>
      <c r="AH771" s="393"/>
      <c r="AI771" s="393"/>
      <c r="AJ771" s="393"/>
    </row>
    <row r="773" spans="1:41" ht="12.75" customHeight="1">
      <c r="A773" s="9"/>
      <c r="B773" s="261" t="s">
        <v>924</v>
      </c>
      <c r="C773" s="261"/>
      <c r="D773" s="261"/>
      <c r="E773" s="261"/>
      <c r="F773" s="261"/>
      <c r="G773" s="261"/>
      <c r="H773" s="261"/>
      <c r="I773" s="261"/>
      <c r="J773" s="261"/>
      <c r="K773" s="261"/>
      <c r="L773" s="261"/>
      <c r="M773" s="261"/>
      <c r="N773" s="261"/>
      <c r="O773" s="261"/>
      <c r="P773" s="261"/>
      <c r="Q773" s="261"/>
      <c r="R773" s="261"/>
      <c r="S773" s="261"/>
      <c r="T773" s="261"/>
      <c r="U773" s="261"/>
      <c r="V773" s="261"/>
      <c r="W773" s="261"/>
      <c r="X773" s="261"/>
      <c r="Y773" s="261"/>
      <c r="Z773" s="261"/>
      <c r="AA773" s="261"/>
      <c r="AB773" s="261"/>
      <c r="AC773" s="261"/>
      <c r="AD773" s="261"/>
      <c r="AE773" s="261"/>
      <c r="AF773" s="261"/>
      <c r="AG773" s="261"/>
      <c r="AH773" s="261"/>
      <c r="AI773" s="261"/>
      <c r="AJ773" s="261"/>
      <c r="AK773" s="261"/>
      <c r="AL773" s="261"/>
      <c r="AM773" s="261"/>
      <c r="AN773" s="261"/>
      <c r="AO773" s="261"/>
    </row>
    <row r="774" spans="1:41" ht="12.75" customHeight="1" thickBot="1">
      <c r="A774" s="10"/>
      <c r="B774" s="261"/>
      <c r="C774" s="261"/>
      <c r="D774" s="261"/>
      <c r="E774" s="261"/>
      <c r="F774" s="261"/>
      <c r="G774" s="261"/>
      <c r="H774" s="261"/>
      <c r="I774" s="261"/>
      <c r="J774" s="261"/>
      <c r="K774" s="261"/>
      <c r="L774" s="261"/>
      <c r="M774" s="261"/>
      <c r="N774" s="261"/>
      <c r="O774" s="261"/>
      <c r="P774" s="261"/>
      <c r="Q774" s="261"/>
      <c r="R774" s="261"/>
      <c r="S774" s="261"/>
      <c r="T774" s="261"/>
      <c r="U774" s="261"/>
      <c r="V774" s="261"/>
      <c r="W774" s="261"/>
      <c r="X774" s="261"/>
      <c r="Y774" s="261"/>
      <c r="Z774" s="261"/>
      <c r="AA774" s="261"/>
      <c r="AB774" s="261"/>
      <c r="AC774" s="261"/>
      <c r="AD774" s="261"/>
      <c r="AE774" s="261"/>
      <c r="AF774" s="261"/>
      <c r="AG774" s="261"/>
      <c r="AH774" s="261"/>
      <c r="AI774" s="261"/>
      <c r="AJ774" s="261"/>
      <c r="AK774" s="261"/>
      <c r="AL774" s="261"/>
      <c r="AM774" s="261"/>
      <c r="AN774" s="261"/>
      <c r="AO774" s="261"/>
    </row>
    <row r="775" spans="4:41" ht="12.75" customHeight="1">
      <c r="D775" s="395" t="s">
        <v>766</v>
      </c>
      <c r="E775" s="396"/>
      <c r="F775" s="396"/>
      <c r="G775" s="396"/>
      <c r="H775" s="396"/>
      <c r="I775" s="396"/>
      <c r="J775" s="396"/>
      <c r="K775" s="396"/>
      <c r="L775" s="396"/>
      <c r="M775" s="396"/>
      <c r="N775" s="396"/>
      <c r="O775" s="396"/>
      <c r="P775" s="396"/>
      <c r="Q775" s="396"/>
      <c r="R775" s="396"/>
      <c r="S775" s="396"/>
      <c r="T775" s="396"/>
      <c r="U775" s="396"/>
      <c r="V775" s="396"/>
      <c r="W775" s="396"/>
      <c r="X775" s="396"/>
      <c r="Y775" s="396"/>
      <c r="Z775" s="396"/>
      <c r="AA775" s="396"/>
      <c r="AB775" s="396"/>
      <c r="AC775" s="396"/>
      <c r="AD775" s="396"/>
      <c r="AE775" s="396"/>
      <c r="AF775" s="396"/>
      <c r="AG775" s="396"/>
      <c r="AH775" s="396"/>
      <c r="AI775" s="396"/>
      <c r="AJ775" s="396"/>
      <c r="AK775" s="397">
        <f>AF710+AF727+AK764</f>
        <v>0</v>
      </c>
      <c r="AL775" s="397"/>
      <c r="AM775" s="397"/>
      <c r="AN775" s="397"/>
      <c r="AO775" s="398"/>
    </row>
    <row r="776" spans="4:41" ht="12.75" customHeight="1">
      <c r="D776" s="399" t="s">
        <v>767</v>
      </c>
      <c r="E776" s="400"/>
      <c r="F776" s="400"/>
      <c r="G776" s="400"/>
      <c r="H776" s="400"/>
      <c r="I776" s="400"/>
      <c r="J776" s="400"/>
      <c r="K776" s="400"/>
      <c r="L776" s="400"/>
      <c r="M776" s="400"/>
      <c r="N776" s="400"/>
      <c r="O776" s="400"/>
      <c r="P776" s="400"/>
      <c r="Q776" s="400"/>
      <c r="R776" s="400"/>
      <c r="S776" s="400"/>
      <c r="T776" s="400"/>
      <c r="U776" s="400"/>
      <c r="V776" s="400"/>
      <c r="W776" s="400"/>
      <c r="X776" s="400"/>
      <c r="Y776" s="400"/>
      <c r="Z776" s="400"/>
      <c r="AA776" s="400"/>
      <c r="AB776" s="400"/>
      <c r="AC776" s="400"/>
      <c r="AD776" s="400"/>
      <c r="AE776" s="400"/>
      <c r="AF776" s="400"/>
      <c r="AG776" s="400"/>
      <c r="AH776" s="400"/>
      <c r="AI776" s="400"/>
      <c r="AJ776" s="400"/>
      <c r="AK776" s="401">
        <f>AK764</f>
        <v>0</v>
      </c>
      <c r="AL776" s="401"/>
      <c r="AM776" s="401"/>
      <c r="AN776" s="401"/>
      <c r="AO776" s="402"/>
    </row>
    <row r="777" spans="4:41" ht="12.75" customHeight="1" thickBot="1">
      <c r="D777" s="381" t="s">
        <v>768</v>
      </c>
      <c r="E777" s="264"/>
      <c r="F777" s="264"/>
      <c r="G777" s="264"/>
      <c r="H777" s="264"/>
      <c r="I777" s="264"/>
      <c r="J777" s="264"/>
      <c r="K777" s="264"/>
      <c r="L777" s="264"/>
      <c r="M777" s="264"/>
      <c r="N777" s="264"/>
      <c r="O777" s="264"/>
      <c r="P777" s="264"/>
      <c r="Q777" s="264"/>
      <c r="R777" s="264"/>
      <c r="S777" s="264"/>
      <c r="T777" s="264"/>
      <c r="U777" s="264"/>
      <c r="V777" s="264"/>
      <c r="W777" s="264"/>
      <c r="X777" s="264"/>
      <c r="Y777" s="264"/>
      <c r="Z777" s="264"/>
      <c r="AA777" s="264"/>
      <c r="AB777" s="264"/>
      <c r="AC777" s="264"/>
      <c r="AD777" s="264"/>
      <c r="AE777" s="264"/>
      <c r="AF777" s="264"/>
      <c r="AG777" s="264"/>
      <c r="AH777" s="264"/>
      <c r="AI777" s="264"/>
      <c r="AJ777" s="264"/>
      <c r="AK777" s="382">
        <f>AF710+AF727</f>
        <v>0</v>
      </c>
      <c r="AL777" s="382"/>
      <c r="AM777" s="382"/>
      <c r="AN777" s="382"/>
      <c r="AO777" s="383"/>
    </row>
    <row r="778" spans="4:41" ht="12.75" customHeight="1" thickBot="1">
      <c r="D778" s="377" t="s">
        <v>769</v>
      </c>
      <c r="E778" s="378"/>
      <c r="F778" s="378"/>
      <c r="G778" s="378"/>
      <c r="H778" s="378"/>
      <c r="I778" s="378"/>
      <c r="J778" s="378"/>
      <c r="K778" s="378"/>
      <c r="L778" s="378"/>
      <c r="M778" s="378"/>
      <c r="N778" s="378"/>
      <c r="O778" s="378"/>
      <c r="P778" s="378"/>
      <c r="Q778" s="378"/>
      <c r="R778" s="378"/>
      <c r="S778" s="378"/>
      <c r="T778" s="378"/>
      <c r="U778" s="378"/>
      <c r="V778" s="378"/>
      <c r="W778" s="378"/>
      <c r="X778" s="378"/>
      <c r="Y778" s="378"/>
      <c r="Z778" s="378"/>
      <c r="AA778" s="378"/>
      <c r="AB778" s="378"/>
      <c r="AC778" s="378"/>
      <c r="AD778" s="378"/>
      <c r="AE778" s="378"/>
      <c r="AF778" s="378"/>
      <c r="AG778" s="378"/>
      <c r="AH778" s="378"/>
      <c r="AI778" s="378"/>
      <c r="AJ778" s="378"/>
      <c r="AK778" s="379">
        <f>AK727+AK710</f>
        <v>0</v>
      </c>
      <c r="AL778" s="379"/>
      <c r="AM778" s="379"/>
      <c r="AN778" s="379"/>
      <c r="AO778" s="380"/>
    </row>
    <row r="779" spans="4:41" s="9" customFormat="1" ht="12.75" customHeight="1">
      <c r="D779" s="36"/>
      <c r="E779" s="386" t="s">
        <v>770</v>
      </c>
      <c r="F779" s="386"/>
      <c r="G779" s="386"/>
      <c r="H779" s="386"/>
      <c r="I779" s="386"/>
      <c r="J779" s="386"/>
      <c r="K779" s="386"/>
      <c r="L779" s="386"/>
      <c r="M779" s="386"/>
      <c r="N779" s="386"/>
      <c r="O779" s="386"/>
      <c r="P779" s="386"/>
      <c r="Q779" s="386"/>
      <c r="R779" s="386"/>
      <c r="S779" s="386"/>
      <c r="T779" s="386"/>
      <c r="U779" s="386"/>
      <c r="V779" s="386"/>
      <c r="W779" s="386"/>
      <c r="X779" s="386"/>
      <c r="Y779" s="386"/>
      <c r="Z779" s="386"/>
      <c r="AA779" s="386"/>
      <c r="AB779" s="386"/>
      <c r="AC779" s="386"/>
      <c r="AD779" s="386"/>
      <c r="AE779" s="386"/>
      <c r="AF779" s="386"/>
      <c r="AG779" s="386"/>
      <c r="AH779" s="386"/>
      <c r="AI779" s="386"/>
      <c r="AJ779" s="386"/>
      <c r="AK779" s="373" t="e">
        <f>A2056</f>
        <v>#VALUE!</v>
      </c>
      <c r="AL779" s="373"/>
      <c r="AM779" s="373"/>
      <c r="AN779" s="373"/>
      <c r="AO779" s="374"/>
    </row>
    <row r="780" spans="4:41" s="9" customFormat="1" ht="12.75" customHeight="1">
      <c r="D780" s="36"/>
      <c r="E780" s="386" t="s">
        <v>771</v>
      </c>
      <c r="F780" s="386"/>
      <c r="G780" s="386"/>
      <c r="H780" s="386"/>
      <c r="I780" s="386"/>
      <c r="J780" s="386"/>
      <c r="K780" s="386"/>
      <c r="L780" s="386"/>
      <c r="M780" s="386"/>
      <c r="N780" s="386"/>
      <c r="O780" s="386"/>
      <c r="P780" s="386"/>
      <c r="Q780" s="386"/>
      <c r="R780" s="386"/>
      <c r="S780" s="386"/>
      <c r="T780" s="386"/>
      <c r="U780" s="386"/>
      <c r="V780" s="386"/>
      <c r="W780" s="386"/>
      <c r="X780" s="386"/>
      <c r="Y780" s="386"/>
      <c r="Z780" s="386"/>
      <c r="AA780" s="386"/>
      <c r="AB780" s="386"/>
      <c r="AC780" s="386"/>
      <c r="AD780" s="386"/>
      <c r="AE780" s="386"/>
      <c r="AF780" s="386"/>
      <c r="AG780" s="386"/>
      <c r="AH780" s="386"/>
      <c r="AI780" s="386"/>
      <c r="AJ780" s="386"/>
      <c r="AK780" s="373">
        <f>B2056</f>
        <v>0</v>
      </c>
      <c r="AL780" s="373"/>
      <c r="AM780" s="373"/>
      <c r="AN780" s="373"/>
      <c r="AO780" s="374"/>
    </row>
    <row r="781" spans="4:41" ht="12.75" customHeight="1">
      <c r="D781" s="36"/>
      <c r="E781" s="386" t="s">
        <v>772</v>
      </c>
      <c r="F781" s="386"/>
      <c r="G781" s="386"/>
      <c r="H781" s="386"/>
      <c r="I781" s="386"/>
      <c r="J781" s="386"/>
      <c r="K781" s="386"/>
      <c r="L781" s="386"/>
      <c r="M781" s="386"/>
      <c r="N781" s="386"/>
      <c r="O781" s="386"/>
      <c r="P781" s="386"/>
      <c r="Q781" s="386"/>
      <c r="R781" s="386"/>
      <c r="S781" s="386"/>
      <c r="T781" s="386"/>
      <c r="U781" s="386"/>
      <c r="V781" s="386"/>
      <c r="W781" s="386"/>
      <c r="X781" s="386"/>
      <c r="Y781" s="386"/>
      <c r="Z781" s="386"/>
      <c r="AA781" s="386"/>
      <c r="AB781" s="386"/>
      <c r="AC781" s="386"/>
      <c r="AD781" s="386"/>
      <c r="AE781" s="386"/>
      <c r="AF781" s="386"/>
      <c r="AG781" s="386"/>
      <c r="AH781" s="386"/>
      <c r="AI781" s="386"/>
      <c r="AJ781" s="386"/>
      <c r="AK781" s="373" t="e">
        <f>C2056</f>
        <v>#VALUE!</v>
      </c>
      <c r="AL781" s="373"/>
      <c r="AM781" s="373"/>
      <c r="AN781" s="373"/>
      <c r="AO781" s="374"/>
    </row>
    <row r="782" spans="4:41" ht="12.75" customHeight="1" thickBot="1">
      <c r="D782" s="375" t="s">
        <v>774</v>
      </c>
      <c r="E782" s="376"/>
      <c r="F782" s="376"/>
      <c r="G782" s="376"/>
      <c r="H782" s="376"/>
      <c r="I782" s="376"/>
      <c r="J782" s="376"/>
      <c r="K782" s="376"/>
      <c r="L782" s="376"/>
      <c r="M782" s="376"/>
      <c r="N782" s="376"/>
      <c r="O782" s="376"/>
      <c r="P782" s="376"/>
      <c r="Q782" s="376"/>
      <c r="R782" s="376"/>
      <c r="S782" s="376"/>
      <c r="T782" s="376"/>
      <c r="U782" s="376"/>
      <c r="V782" s="376"/>
      <c r="W782" s="376"/>
      <c r="X782" s="376"/>
      <c r="Y782" s="376"/>
      <c r="Z782" s="376"/>
      <c r="AA782" s="376"/>
      <c r="AB782" s="376"/>
      <c r="AC782" s="376"/>
      <c r="AD782" s="376"/>
      <c r="AE782" s="376"/>
      <c r="AF782" s="376"/>
      <c r="AG782" s="376"/>
      <c r="AH782" s="376"/>
      <c r="AI782" s="376"/>
      <c r="AJ782" s="376"/>
      <c r="AK782" s="404" t="e">
        <f>IF(AR4=9,100,IF(AR4&lt;5,90,IF(AR4=6,90,IF(AR4=5,56,IF(AR4&gt;6,50,90)))))</f>
        <v>#VALUE!</v>
      </c>
      <c r="AL782" s="404"/>
      <c r="AM782" s="404"/>
      <c r="AN782" s="404"/>
      <c r="AO782" s="78" t="s">
        <v>779</v>
      </c>
    </row>
    <row r="783" spans="4:41" ht="12.75" customHeight="1" thickBot="1">
      <c r="D783" s="377" t="s">
        <v>773</v>
      </c>
      <c r="E783" s="378"/>
      <c r="F783" s="378"/>
      <c r="G783" s="378"/>
      <c r="H783" s="378"/>
      <c r="I783" s="378"/>
      <c r="J783" s="378"/>
      <c r="K783" s="378"/>
      <c r="L783" s="378"/>
      <c r="M783" s="378"/>
      <c r="N783" s="378"/>
      <c r="O783" s="378"/>
      <c r="P783" s="378"/>
      <c r="Q783" s="378"/>
      <c r="R783" s="378"/>
      <c r="S783" s="378"/>
      <c r="T783" s="378"/>
      <c r="U783" s="378"/>
      <c r="V783" s="378"/>
      <c r="W783" s="378"/>
      <c r="X783" s="378"/>
      <c r="Y783" s="378"/>
      <c r="Z783" s="378"/>
      <c r="AA783" s="378"/>
      <c r="AB783" s="378"/>
      <c r="AC783" s="378"/>
      <c r="AD783" s="378"/>
      <c r="AE783" s="378"/>
      <c r="AF783" s="378"/>
      <c r="AG783" s="378"/>
      <c r="AH783" s="378"/>
      <c r="AI783" s="378"/>
      <c r="AJ783" s="378"/>
      <c r="AK783" s="379" t="e">
        <f>FLOOR((AK778/100*AK782),1)</f>
        <v>#VALUE!</v>
      </c>
      <c r="AL783" s="379"/>
      <c r="AM783" s="379"/>
      <c r="AN783" s="379"/>
      <c r="AO783" s="380"/>
    </row>
    <row r="784" spans="4:41" ht="12.75" customHeight="1">
      <c r="D784" s="381" t="s">
        <v>776</v>
      </c>
      <c r="E784" s="264"/>
      <c r="F784" s="264"/>
      <c r="G784" s="264"/>
      <c r="H784" s="264"/>
      <c r="I784" s="264"/>
      <c r="J784" s="264"/>
      <c r="K784" s="264"/>
      <c r="L784" s="264"/>
      <c r="M784" s="264"/>
      <c r="N784" s="264"/>
      <c r="O784" s="264"/>
      <c r="P784" s="264"/>
      <c r="Q784" s="264"/>
      <c r="R784" s="264"/>
      <c r="S784" s="264"/>
      <c r="T784" s="264"/>
      <c r="U784" s="264"/>
      <c r="V784" s="264"/>
      <c r="W784" s="264"/>
      <c r="X784" s="264"/>
      <c r="Y784" s="264"/>
      <c r="Z784" s="264"/>
      <c r="AA784" s="264"/>
      <c r="AB784" s="264"/>
      <c r="AC784" s="264"/>
      <c r="AD784" s="264"/>
      <c r="AE784" s="264"/>
      <c r="AF784" s="264"/>
      <c r="AG784" s="264"/>
      <c r="AH784" s="264"/>
      <c r="AI784" s="264"/>
      <c r="AJ784" s="264"/>
      <c r="AK784" s="382" t="e">
        <f>AK776+AK777-AK783</f>
        <v>#VALUE!</v>
      </c>
      <c r="AL784" s="382"/>
      <c r="AM784" s="382"/>
      <c r="AN784" s="382"/>
      <c r="AO784" s="383"/>
    </row>
    <row r="785" spans="4:41" ht="12.75" customHeight="1" thickBot="1">
      <c r="D785" s="35"/>
      <c r="E785" s="403" t="s">
        <v>775</v>
      </c>
      <c r="F785" s="403"/>
      <c r="G785" s="403"/>
      <c r="H785" s="403"/>
      <c r="I785" s="403"/>
      <c r="J785" s="403"/>
      <c r="K785" s="403"/>
      <c r="L785" s="403"/>
      <c r="M785" s="403"/>
      <c r="N785" s="403"/>
      <c r="O785" s="403"/>
      <c r="P785" s="403"/>
      <c r="Q785" s="403"/>
      <c r="R785" s="403"/>
      <c r="S785" s="403"/>
      <c r="T785" s="403"/>
      <c r="U785" s="403"/>
      <c r="V785" s="403"/>
      <c r="W785" s="403"/>
      <c r="X785" s="403"/>
      <c r="Y785" s="403"/>
      <c r="Z785" s="403"/>
      <c r="AA785" s="403"/>
      <c r="AB785" s="403"/>
      <c r="AC785" s="403"/>
      <c r="AD785" s="403"/>
      <c r="AE785" s="403"/>
      <c r="AF785" s="403"/>
      <c r="AG785" s="403"/>
      <c r="AH785" s="403"/>
      <c r="AI785" s="403"/>
      <c r="AJ785" s="403"/>
      <c r="AK785" s="384">
        <f>AF727</f>
        <v>0</v>
      </c>
      <c r="AL785" s="384"/>
      <c r="AM785" s="384"/>
      <c r="AN785" s="384"/>
      <c r="AO785" s="385"/>
    </row>
    <row r="786" spans="38:41" ht="12.75" customHeight="1">
      <c r="AL786" s="194"/>
      <c r="AM786" s="194"/>
      <c r="AN786" s="194"/>
      <c r="AO786" s="194"/>
    </row>
    <row r="787" spans="1:41" s="73" customFormat="1" ht="12.75" customHeight="1">
      <c r="A787" s="70"/>
      <c r="B787" s="70"/>
      <c r="C787" s="70"/>
      <c r="D787" s="264" t="s">
        <v>961</v>
      </c>
      <c r="E787" s="264"/>
      <c r="F787" s="264"/>
      <c r="G787" s="264"/>
      <c r="H787" s="264"/>
      <c r="I787" s="264"/>
      <c r="J787" s="264"/>
      <c r="K787" s="264"/>
      <c r="L787" s="264"/>
      <c r="M787" s="264"/>
      <c r="N787" s="264"/>
      <c r="O787" s="265"/>
      <c r="P787" s="265"/>
      <c r="Q787" s="265"/>
      <c r="R787" s="265"/>
      <c r="S787" s="265"/>
      <c r="T787" s="265"/>
      <c r="U787" s="265"/>
      <c r="V787" s="265"/>
      <c r="W787" s="265"/>
      <c r="X787" s="265"/>
      <c r="Y787" s="265"/>
      <c r="Z787" s="265"/>
      <c r="AA787" s="265"/>
      <c r="AB787" s="265"/>
      <c r="AC787" s="265"/>
      <c r="AD787" s="265"/>
      <c r="AE787" s="265"/>
      <c r="AF787" s="265"/>
      <c r="AG787" s="265"/>
      <c r="AH787" s="265"/>
      <c r="AI787" s="265"/>
      <c r="AJ787" s="265"/>
      <c r="AK787" s="265"/>
      <c r="AL787" s="265"/>
      <c r="AM787" s="265"/>
      <c r="AN787" s="265"/>
      <c r="AO787" s="265"/>
    </row>
    <row r="788" spans="1:41" s="73" customFormat="1" ht="12.75" customHeight="1">
      <c r="A788" s="70"/>
      <c r="B788" s="70"/>
      <c r="C788" s="70"/>
      <c r="D788" s="70"/>
      <c r="E788" s="70"/>
      <c r="F788" s="70"/>
      <c r="G788" s="70"/>
      <c r="H788" s="70"/>
      <c r="I788" s="70"/>
      <c r="J788" s="70"/>
      <c r="K788" s="76"/>
      <c r="L788" s="76"/>
      <c r="M788" s="76"/>
      <c r="N788" s="76"/>
      <c r="O788" s="265"/>
      <c r="P788" s="265"/>
      <c r="Q788" s="265"/>
      <c r="R788" s="265"/>
      <c r="S788" s="265"/>
      <c r="T788" s="265"/>
      <c r="U788" s="265"/>
      <c r="V788" s="265"/>
      <c r="W788" s="265"/>
      <c r="X788" s="265"/>
      <c r="Y788" s="265"/>
      <c r="Z788" s="265"/>
      <c r="AA788" s="265"/>
      <c r="AB788" s="265"/>
      <c r="AC788" s="265"/>
      <c r="AD788" s="265"/>
      <c r="AE788" s="265"/>
      <c r="AF788" s="265"/>
      <c r="AG788" s="265"/>
      <c r="AH788" s="265"/>
      <c r="AI788" s="265"/>
      <c r="AJ788" s="265"/>
      <c r="AK788" s="265"/>
      <c r="AL788" s="265"/>
      <c r="AM788" s="265"/>
      <c r="AN788" s="265"/>
      <c r="AO788" s="265"/>
    </row>
    <row r="789" spans="1:41" s="73" customFormat="1" ht="12.75" customHeight="1">
      <c r="A789" s="70"/>
      <c r="B789" s="70"/>
      <c r="C789" s="70"/>
      <c r="D789" s="70"/>
      <c r="E789" s="70"/>
      <c r="F789" s="70"/>
      <c r="G789" s="70"/>
      <c r="H789" s="70"/>
      <c r="I789" s="70"/>
      <c r="J789" s="70"/>
      <c r="K789" s="76"/>
      <c r="L789" s="76"/>
      <c r="M789" s="76"/>
      <c r="N789" s="76"/>
      <c r="O789" s="265"/>
      <c r="P789" s="265"/>
      <c r="Q789" s="265"/>
      <c r="R789" s="265"/>
      <c r="S789" s="265"/>
      <c r="T789" s="265"/>
      <c r="U789" s="265"/>
      <c r="V789" s="265"/>
      <c r="W789" s="265"/>
      <c r="X789" s="265"/>
      <c r="Y789" s="265"/>
      <c r="Z789" s="265"/>
      <c r="AA789" s="265"/>
      <c r="AB789" s="265"/>
      <c r="AC789" s="265"/>
      <c r="AD789" s="265"/>
      <c r="AE789" s="265"/>
      <c r="AF789" s="265"/>
      <c r="AG789" s="265"/>
      <c r="AH789" s="265"/>
      <c r="AI789" s="265"/>
      <c r="AJ789" s="265"/>
      <c r="AK789" s="265"/>
      <c r="AL789" s="265"/>
      <c r="AM789" s="265"/>
      <c r="AN789" s="265"/>
      <c r="AO789" s="265"/>
    </row>
    <row r="790" spans="1:41" s="73" customFormat="1" ht="12.75" customHeight="1">
      <c r="A790" s="70"/>
      <c r="B790" s="70"/>
      <c r="C790" s="70"/>
      <c r="D790" s="70"/>
      <c r="E790" s="70"/>
      <c r="F790" s="70"/>
      <c r="G790" s="70"/>
      <c r="H790" s="70"/>
      <c r="I790" s="70"/>
      <c r="J790" s="70"/>
      <c r="K790" s="76"/>
      <c r="L790" s="76"/>
      <c r="M790" s="76"/>
      <c r="N790" s="76"/>
      <c r="O790" s="265"/>
      <c r="P790" s="265"/>
      <c r="Q790" s="265"/>
      <c r="R790" s="265"/>
      <c r="S790" s="265"/>
      <c r="T790" s="265"/>
      <c r="U790" s="265"/>
      <c r="V790" s="265"/>
      <c r="W790" s="265"/>
      <c r="X790" s="265"/>
      <c r="Y790" s="265"/>
      <c r="Z790" s="265"/>
      <c r="AA790" s="265"/>
      <c r="AB790" s="265"/>
      <c r="AC790" s="265"/>
      <c r="AD790" s="265"/>
      <c r="AE790" s="265"/>
      <c r="AF790" s="265"/>
      <c r="AG790" s="265"/>
      <c r="AH790" s="265"/>
      <c r="AI790" s="265"/>
      <c r="AJ790" s="265"/>
      <c r="AK790" s="265"/>
      <c r="AL790" s="265"/>
      <c r="AM790" s="265"/>
      <c r="AN790" s="265"/>
      <c r="AO790" s="265"/>
    </row>
    <row r="791" spans="15:41" ht="2.25" customHeight="1">
      <c r="O791" s="131"/>
      <c r="P791" s="131"/>
      <c r="Q791" s="131"/>
      <c r="R791" s="131"/>
      <c r="S791" s="131"/>
      <c r="T791" s="131"/>
      <c r="U791" s="131"/>
      <c r="V791" s="131"/>
      <c r="W791" s="131"/>
      <c r="X791" s="131"/>
      <c r="Y791" s="131"/>
      <c r="Z791" s="131"/>
      <c r="AA791" s="131"/>
      <c r="AB791" s="131"/>
      <c r="AC791" s="131"/>
      <c r="AD791" s="131"/>
      <c r="AE791" s="131"/>
      <c r="AF791" s="131"/>
      <c r="AG791" s="131"/>
      <c r="AH791" s="131"/>
      <c r="AI791" s="131"/>
      <c r="AJ791" s="131"/>
      <c r="AK791" s="131"/>
      <c r="AL791" s="131"/>
      <c r="AM791" s="131"/>
      <c r="AN791" s="131"/>
      <c r="AO791" s="131"/>
    </row>
    <row r="792" spans="1:41" s="73" customFormat="1" ht="12.75" customHeight="1">
      <c r="A792" s="70"/>
      <c r="B792" s="70"/>
      <c r="C792" s="70"/>
      <c r="D792" s="264" t="s">
        <v>962</v>
      </c>
      <c r="E792" s="264"/>
      <c r="F792" s="264"/>
      <c r="G792" s="264"/>
      <c r="H792" s="264"/>
      <c r="I792" s="264"/>
      <c r="J792" s="264"/>
      <c r="K792" s="264"/>
      <c r="L792" s="264"/>
      <c r="M792" s="264"/>
      <c r="N792" s="264"/>
      <c r="O792" s="265"/>
      <c r="P792" s="265"/>
      <c r="Q792" s="265"/>
      <c r="R792" s="265"/>
      <c r="S792" s="265"/>
      <c r="T792" s="265"/>
      <c r="U792" s="265"/>
      <c r="V792" s="265"/>
      <c r="W792" s="265"/>
      <c r="X792" s="265"/>
      <c r="Y792" s="265"/>
      <c r="Z792" s="265"/>
      <c r="AA792" s="265"/>
      <c r="AB792" s="265"/>
      <c r="AC792" s="265"/>
      <c r="AD792" s="265"/>
      <c r="AE792" s="265"/>
      <c r="AF792" s="265"/>
      <c r="AG792" s="265"/>
      <c r="AH792" s="265"/>
      <c r="AI792" s="265"/>
      <c r="AJ792" s="265"/>
      <c r="AK792" s="265"/>
      <c r="AL792" s="265"/>
      <c r="AM792" s="265"/>
      <c r="AN792" s="265"/>
      <c r="AO792" s="265"/>
    </row>
    <row r="793" spans="1:41" s="73" customFormat="1" ht="12.75" customHeight="1">
      <c r="A793" s="70"/>
      <c r="B793" s="70"/>
      <c r="C793" s="70"/>
      <c r="D793" s="70"/>
      <c r="E793" s="70"/>
      <c r="F793" s="70"/>
      <c r="G793" s="70"/>
      <c r="H793" s="70"/>
      <c r="I793" s="70"/>
      <c r="J793" s="70"/>
      <c r="K793" s="76"/>
      <c r="L793" s="76"/>
      <c r="M793" s="76"/>
      <c r="N793" s="76"/>
      <c r="O793" s="265"/>
      <c r="P793" s="265"/>
      <c r="Q793" s="265"/>
      <c r="R793" s="265"/>
      <c r="S793" s="265"/>
      <c r="T793" s="265"/>
      <c r="U793" s="265"/>
      <c r="V793" s="265"/>
      <c r="W793" s="265"/>
      <c r="X793" s="265"/>
      <c r="Y793" s="265"/>
      <c r="Z793" s="265"/>
      <c r="AA793" s="265"/>
      <c r="AB793" s="265"/>
      <c r="AC793" s="265"/>
      <c r="AD793" s="265"/>
      <c r="AE793" s="265"/>
      <c r="AF793" s="265"/>
      <c r="AG793" s="265"/>
      <c r="AH793" s="265"/>
      <c r="AI793" s="265"/>
      <c r="AJ793" s="265"/>
      <c r="AK793" s="265"/>
      <c r="AL793" s="265"/>
      <c r="AM793" s="265"/>
      <c r="AN793" s="265"/>
      <c r="AO793" s="265"/>
    </row>
    <row r="794" spans="1:41" s="73" customFormat="1" ht="12.75" customHeight="1">
      <c r="A794" s="70"/>
      <c r="B794" s="70"/>
      <c r="C794" s="70"/>
      <c r="D794" s="70"/>
      <c r="E794" s="70"/>
      <c r="F794" s="70"/>
      <c r="G794" s="70"/>
      <c r="H794" s="70"/>
      <c r="I794" s="70"/>
      <c r="J794" s="70"/>
      <c r="K794" s="76"/>
      <c r="L794" s="76"/>
      <c r="M794" s="76"/>
      <c r="N794" s="76"/>
      <c r="O794" s="265"/>
      <c r="P794" s="265"/>
      <c r="Q794" s="265"/>
      <c r="R794" s="265"/>
      <c r="S794" s="265"/>
      <c r="T794" s="265"/>
      <c r="U794" s="265"/>
      <c r="V794" s="265"/>
      <c r="W794" s="265"/>
      <c r="X794" s="265"/>
      <c r="Y794" s="265"/>
      <c r="Z794" s="265"/>
      <c r="AA794" s="265"/>
      <c r="AB794" s="265"/>
      <c r="AC794" s="265"/>
      <c r="AD794" s="265"/>
      <c r="AE794" s="265"/>
      <c r="AF794" s="265"/>
      <c r="AG794" s="265"/>
      <c r="AH794" s="265"/>
      <c r="AI794" s="265"/>
      <c r="AJ794" s="265"/>
      <c r="AK794" s="265"/>
      <c r="AL794" s="265"/>
      <c r="AM794" s="265"/>
      <c r="AN794" s="265"/>
      <c r="AO794" s="265"/>
    </row>
    <row r="795" spans="1:41" s="73" customFormat="1" ht="12.75" customHeight="1">
      <c r="A795" s="70"/>
      <c r="B795" s="70"/>
      <c r="C795" s="70"/>
      <c r="D795" s="70"/>
      <c r="E795" s="70"/>
      <c r="F795" s="70"/>
      <c r="G795" s="70"/>
      <c r="H795" s="70"/>
      <c r="I795" s="70"/>
      <c r="J795" s="70"/>
      <c r="K795" s="76"/>
      <c r="L795" s="76"/>
      <c r="M795" s="76"/>
      <c r="N795" s="76"/>
      <c r="O795" s="265"/>
      <c r="P795" s="265"/>
      <c r="Q795" s="265"/>
      <c r="R795" s="265"/>
      <c r="S795" s="265"/>
      <c r="T795" s="265"/>
      <c r="U795" s="265"/>
      <c r="V795" s="265"/>
      <c r="W795" s="265"/>
      <c r="X795" s="265"/>
      <c r="Y795" s="265"/>
      <c r="Z795" s="265"/>
      <c r="AA795" s="265"/>
      <c r="AB795" s="265"/>
      <c r="AC795" s="265"/>
      <c r="AD795" s="265"/>
      <c r="AE795" s="265"/>
      <c r="AF795" s="265"/>
      <c r="AG795" s="265"/>
      <c r="AH795" s="265"/>
      <c r="AI795" s="265"/>
      <c r="AJ795" s="265"/>
      <c r="AK795" s="265"/>
      <c r="AL795" s="265"/>
      <c r="AM795" s="265"/>
      <c r="AN795" s="265"/>
      <c r="AO795" s="265"/>
    </row>
    <row r="796" spans="1:41" ht="12.75" customHeight="1">
      <c r="A796" s="257" t="s">
        <v>966</v>
      </c>
      <c r="B796" s="257"/>
      <c r="C796" s="257"/>
      <c r="D796" s="257"/>
      <c r="E796" s="257"/>
      <c r="F796" s="257"/>
      <c r="G796" s="257"/>
      <c r="H796" s="257"/>
      <c r="I796" s="257"/>
      <c r="J796" s="257"/>
      <c r="K796" s="257"/>
      <c r="L796" s="257"/>
      <c r="M796" s="257"/>
      <c r="N796" s="257"/>
      <c r="O796" s="257"/>
      <c r="P796" s="257"/>
      <c r="Q796" s="257"/>
      <c r="R796" s="257"/>
      <c r="S796" s="257"/>
      <c r="T796" s="257"/>
      <c r="U796" s="257"/>
      <c r="V796" s="257"/>
      <c r="W796" s="257"/>
      <c r="X796" s="257"/>
      <c r="Y796" s="257"/>
      <c r="Z796" s="257"/>
      <c r="AA796" s="257"/>
      <c r="AB796" s="257"/>
      <c r="AC796" s="257"/>
      <c r="AD796" s="257"/>
      <c r="AE796" s="257"/>
      <c r="AF796" s="257"/>
      <c r="AG796" s="257"/>
      <c r="AH796" s="257"/>
      <c r="AI796" s="257"/>
      <c r="AJ796" s="257"/>
      <c r="AK796" s="257"/>
      <c r="AL796" s="257"/>
      <c r="AM796" s="257"/>
      <c r="AN796" s="257"/>
      <c r="AO796" s="257"/>
    </row>
    <row r="797" spans="1:41" ht="12.75" customHeight="1">
      <c r="A797" s="257"/>
      <c r="B797" s="257"/>
      <c r="C797" s="257"/>
      <c r="D797" s="257"/>
      <c r="E797" s="257"/>
      <c r="F797" s="257"/>
      <c r="G797" s="257"/>
      <c r="H797" s="257"/>
      <c r="I797" s="257"/>
      <c r="J797" s="257"/>
      <c r="K797" s="257"/>
      <c r="L797" s="257"/>
      <c r="M797" s="257"/>
      <c r="N797" s="257"/>
      <c r="O797" s="257"/>
      <c r="P797" s="257"/>
      <c r="Q797" s="257"/>
      <c r="R797" s="257"/>
      <c r="S797" s="257"/>
      <c r="T797" s="257"/>
      <c r="U797" s="257"/>
      <c r="V797" s="257"/>
      <c r="W797" s="257"/>
      <c r="X797" s="257"/>
      <c r="Y797" s="257"/>
      <c r="Z797" s="257"/>
      <c r="AA797" s="257"/>
      <c r="AB797" s="257"/>
      <c r="AC797" s="257"/>
      <c r="AD797" s="257"/>
      <c r="AE797" s="257"/>
      <c r="AF797" s="257"/>
      <c r="AG797" s="257"/>
      <c r="AH797" s="257"/>
      <c r="AI797" s="257"/>
      <c r="AJ797" s="257"/>
      <c r="AK797" s="257"/>
      <c r="AL797" s="257"/>
      <c r="AM797" s="257"/>
      <c r="AN797" s="257"/>
      <c r="AO797" s="257"/>
    </row>
    <row r="798" ht="12.75" customHeight="1" thickBot="1">
      <c r="B798" s="34"/>
    </row>
    <row r="799" spans="1:41" s="73" customFormat="1" ht="12.75" customHeight="1">
      <c r="A799" s="461" t="s">
        <v>963</v>
      </c>
      <c r="B799" s="462"/>
      <c r="C799" s="462"/>
      <c r="D799" s="462"/>
      <c r="E799" s="462"/>
      <c r="F799" s="462"/>
      <c r="G799" s="462"/>
      <c r="H799" s="462"/>
      <c r="I799" s="462"/>
      <c r="J799" s="462"/>
      <c r="K799" s="462" t="s">
        <v>870</v>
      </c>
      <c r="L799" s="462"/>
      <c r="M799" s="462"/>
      <c r="N799" s="462"/>
      <c r="O799" s="462"/>
      <c r="P799" s="462"/>
      <c r="Q799" s="462"/>
      <c r="R799" s="462"/>
      <c r="S799" s="462"/>
      <c r="T799" s="462"/>
      <c r="U799" s="462" t="s">
        <v>861</v>
      </c>
      <c r="V799" s="462"/>
      <c r="W799" s="462"/>
      <c r="X799" s="462"/>
      <c r="Y799" s="462"/>
      <c r="Z799" s="462"/>
      <c r="AA799" s="462"/>
      <c r="AB799" s="462"/>
      <c r="AC799" s="462"/>
      <c r="AD799" s="462"/>
      <c r="AE799" s="226" t="s">
        <v>964</v>
      </c>
      <c r="AF799" s="226"/>
      <c r="AG799" s="226"/>
      <c r="AH799" s="226"/>
      <c r="AI799" s="226" t="s">
        <v>967</v>
      </c>
      <c r="AJ799" s="226"/>
      <c r="AK799" s="226"/>
      <c r="AL799" s="226"/>
      <c r="AM799" s="465" t="s">
        <v>965</v>
      </c>
      <c r="AN799" s="465"/>
      <c r="AO799" s="466"/>
    </row>
    <row r="800" spans="1:43" s="73" customFormat="1" ht="12.75" customHeight="1" thickBot="1">
      <c r="A800" s="463"/>
      <c r="B800" s="464"/>
      <c r="C800" s="464"/>
      <c r="D800" s="464"/>
      <c r="E800" s="464"/>
      <c r="F800" s="464"/>
      <c r="G800" s="464"/>
      <c r="H800" s="464"/>
      <c r="I800" s="464"/>
      <c r="J800" s="464"/>
      <c r="K800" s="464"/>
      <c r="L800" s="464"/>
      <c r="M800" s="464"/>
      <c r="N800" s="464"/>
      <c r="O800" s="464"/>
      <c r="P800" s="464"/>
      <c r="Q800" s="464"/>
      <c r="R800" s="464"/>
      <c r="S800" s="464"/>
      <c r="T800" s="464"/>
      <c r="U800" s="464"/>
      <c r="V800" s="464"/>
      <c r="W800" s="464"/>
      <c r="X800" s="464"/>
      <c r="Y800" s="464"/>
      <c r="Z800" s="464"/>
      <c r="AA800" s="464"/>
      <c r="AB800" s="464"/>
      <c r="AC800" s="464"/>
      <c r="AD800" s="464"/>
      <c r="AE800" s="228"/>
      <c r="AF800" s="228"/>
      <c r="AG800" s="228"/>
      <c r="AH800" s="228"/>
      <c r="AI800" s="228"/>
      <c r="AJ800" s="228"/>
      <c r="AK800" s="228"/>
      <c r="AL800" s="228"/>
      <c r="AM800" s="467"/>
      <c r="AN800" s="467"/>
      <c r="AO800" s="468"/>
      <c r="AQ800" s="91"/>
    </row>
    <row r="801" spans="1:43" ht="12.75" customHeight="1">
      <c r="A801" s="445"/>
      <c r="B801" s="446"/>
      <c r="C801" s="446"/>
      <c r="D801" s="446"/>
      <c r="E801" s="446"/>
      <c r="F801" s="446"/>
      <c r="G801" s="446"/>
      <c r="H801" s="446"/>
      <c r="I801" s="446"/>
      <c r="J801" s="446"/>
      <c r="K801" s="446"/>
      <c r="L801" s="446"/>
      <c r="M801" s="446"/>
      <c r="N801" s="446"/>
      <c r="O801" s="446"/>
      <c r="P801" s="446"/>
      <c r="Q801" s="446"/>
      <c r="R801" s="446"/>
      <c r="S801" s="446"/>
      <c r="T801" s="446"/>
      <c r="U801" s="446"/>
      <c r="V801" s="446"/>
      <c r="W801" s="446"/>
      <c r="X801" s="446"/>
      <c r="Y801" s="446"/>
      <c r="Z801" s="446"/>
      <c r="AA801" s="446"/>
      <c r="AB801" s="446"/>
      <c r="AC801" s="446"/>
      <c r="AD801" s="446"/>
      <c r="AE801" s="450"/>
      <c r="AF801" s="450"/>
      <c r="AG801" s="450"/>
      <c r="AH801" s="450"/>
      <c r="AI801" s="448"/>
      <c r="AJ801" s="448"/>
      <c r="AK801" s="448"/>
      <c r="AL801" s="448"/>
      <c r="AM801" s="450"/>
      <c r="AN801" s="450"/>
      <c r="AO801" s="452"/>
      <c r="AQ801" s="91">
        <f>IF(AM801="ANO",AI801,0)</f>
        <v>0</v>
      </c>
    </row>
    <row r="802" spans="1:43" ht="12.75" customHeight="1">
      <c r="A802" s="447"/>
      <c r="B802" s="410"/>
      <c r="C802" s="410"/>
      <c r="D802" s="410"/>
      <c r="E802" s="410"/>
      <c r="F802" s="410"/>
      <c r="G802" s="410"/>
      <c r="H802" s="410"/>
      <c r="I802" s="410"/>
      <c r="J802" s="410"/>
      <c r="K802" s="410"/>
      <c r="L802" s="410"/>
      <c r="M802" s="410"/>
      <c r="N802" s="410"/>
      <c r="O802" s="410"/>
      <c r="P802" s="410"/>
      <c r="Q802" s="410"/>
      <c r="R802" s="410"/>
      <c r="S802" s="410"/>
      <c r="T802" s="410"/>
      <c r="U802" s="410"/>
      <c r="V802" s="410"/>
      <c r="W802" s="410"/>
      <c r="X802" s="410"/>
      <c r="Y802" s="410"/>
      <c r="Z802" s="410"/>
      <c r="AA802" s="410"/>
      <c r="AB802" s="410"/>
      <c r="AC802" s="410"/>
      <c r="AD802" s="410"/>
      <c r="AE802" s="451"/>
      <c r="AF802" s="451"/>
      <c r="AG802" s="451"/>
      <c r="AH802" s="451"/>
      <c r="AI802" s="449"/>
      <c r="AJ802" s="449"/>
      <c r="AK802" s="449"/>
      <c r="AL802" s="449"/>
      <c r="AM802" s="451"/>
      <c r="AN802" s="451"/>
      <c r="AO802" s="453"/>
      <c r="AQ802" s="91"/>
    </row>
    <row r="803" spans="1:43" s="73" customFormat="1" ht="12.75" customHeight="1">
      <c r="A803" s="447"/>
      <c r="B803" s="410"/>
      <c r="C803" s="410"/>
      <c r="D803" s="410"/>
      <c r="E803" s="410"/>
      <c r="F803" s="410"/>
      <c r="G803" s="410"/>
      <c r="H803" s="410"/>
      <c r="I803" s="410"/>
      <c r="J803" s="410"/>
      <c r="K803" s="410"/>
      <c r="L803" s="410"/>
      <c r="M803" s="410"/>
      <c r="N803" s="410"/>
      <c r="O803" s="410"/>
      <c r="P803" s="410"/>
      <c r="Q803" s="410"/>
      <c r="R803" s="410"/>
      <c r="S803" s="410"/>
      <c r="T803" s="410"/>
      <c r="U803" s="410"/>
      <c r="V803" s="410"/>
      <c r="W803" s="410"/>
      <c r="X803" s="410"/>
      <c r="Y803" s="410"/>
      <c r="Z803" s="410"/>
      <c r="AA803" s="410"/>
      <c r="AB803" s="410"/>
      <c r="AC803" s="410"/>
      <c r="AD803" s="410"/>
      <c r="AE803" s="451"/>
      <c r="AF803" s="451"/>
      <c r="AG803" s="451"/>
      <c r="AH803" s="451"/>
      <c r="AI803" s="449"/>
      <c r="AJ803" s="449"/>
      <c r="AK803" s="449"/>
      <c r="AL803" s="449"/>
      <c r="AM803" s="451"/>
      <c r="AN803" s="451"/>
      <c r="AO803" s="453"/>
      <c r="AQ803" s="91">
        <f aca="true" t="shared" si="31" ref="AQ803:AQ829">IF(AM803="ANO",AI803,0)</f>
        <v>0</v>
      </c>
    </row>
    <row r="804" spans="1:43" s="73" customFormat="1" ht="12.75" customHeight="1">
      <c r="A804" s="447"/>
      <c r="B804" s="410"/>
      <c r="C804" s="410"/>
      <c r="D804" s="410"/>
      <c r="E804" s="410"/>
      <c r="F804" s="410"/>
      <c r="G804" s="410"/>
      <c r="H804" s="410"/>
      <c r="I804" s="410"/>
      <c r="J804" s="410"/>
      <c r="K804" s="410"/>
      <c r="L804" s="410"/>
      <c r="M804" s="410"/>
      <c r="N804" s="410"/>
      <c r="O804" s="410"/>
      <c r="P804" s="410"/>
      <c r="Q804" s="410"/>
      <c r="R804" s="410"/>
      <c r="S804" s="410"/>
      <c r="T804" s="410"/>
      <c r="U804" s="410"/>
      <c r="V804" s="410"/>
      <c r="W804" s="410"/>
      <c r="X804" s="410"/>
      <c r="Y804" s="410"/>
      <c r="Z804" s="410"/>
      <c r="AA804" s="410"/>
      <c r="AB804" s="410"/>
      <c r="AC804" s="410"/>
      <c r="AD804" s="410"/>
      <c r="AE804" s="451"/>
      <c r="AF804" s="451"/>
      <c r="AG804" s="451"/>
      <c r="AH804" s="451"/>
      <c r="AI804" s="449"/>
      <c r="AJ804" s="449"/>
      <c r="AK804" s="449"/>
      <c r="AL804" s="449"/>
      <c r="AM804" s="451"/>
      <c r="AN804" s="451"/>
      <c r="AO804" s="453"/>
      <c r="AQ804" s="91"/>
    </row>
    <row r="805" spans="1:43" s="73" customFormat="1" ht="12.75" customHeight="1">
      <c r="A805" s="447"/>
      <c r="B805" s="410"/>
      <c r="C805" s="410"/>
      <c r="D805" s="410"/>
      <c r="E805" s="410"/>
      <c r="F805" s="410"/>
      <c r="G805" s="410"/>
      <c r="H805" s="410"/>
      <c r="I805" s="410"/>
      <c r="J805" s="410"/>
      <c r="K805" s="410"/>
      <c r="L805" s="410"/>
      <c r="M805" s="410"/>
      <c r="N805" s="410"/>
      <c r="O805" s="410"/>
      <c r="P805" s="410"/>
      <c r="Q805" s="410"/>
      <c r="R805" s="410"/>
      <c r="S805" s="410"/>
      <c r="T805" s="410"/>
      <c r="U805" s="410"/>
      <c r="V805" s="410"/>
      <c r="W805" s="410"/>
      <c r="X805" s="410"/>
      <c r="Y805" s="410"/>
      <c r="Z805" s="410"/>
      <c r="AA805" s="410"/>
      <c r="AB805" s="410"/>
      <c r="AC805" s="410"/>
      <c r="AD805" s="410"/>
      <c r="AE805" s="451"/>
      <c r="AF805" s="451"/>
      <c r="AG805" s="451"/>
      <c r="AH805" s="451"/>
      <c r="AI805" s="449"/>
      <c r="AJ805" s="449"/>
      <c r="AK805" s="449"/>
      <c r="AL805" s="449"/>
      <c r="AM805" s="451"/>
      <c r="AN805" s="451"/>
      <c r="AO805" s="453"/>
      <c r="AQ805" s="91">
        <f t="shared" si="31"/>
        <v>0</v>
      </c>
    </row>
    <row r="806" spans="1:43" s="73" customFormat="1" ht="12.75" customHeight="1">
      <c r="A806" s="447"/>
      <c r="B806" s="410"/>
      <c r="C806" s="410"/>
      <c r="D806" s="410"/>
      <c r="E806" s="410"/>
      <c r="F806" s="410"/>
      <c r="G806" s="410"/>
      <c r="H806" s="410"/>
      <c r="I806" s="410"/>
      <c r="J806" s="410"/>
      <c r="K806" s="410"/>
      <c r="L806" s="410"/>
      <c r="M806" s="410"/>
      <c r="N806" s="410"/>
      <c r="O806" s="410"/>
      <c r="P806" s="410"/>
      <c r="Q806" s="410"/>
      <c r="R806" s="410"/>
      <c r="S806" s="410"/>
      <c r="T806" s="410"/>
      <c r="U806" s="410"/>
      <c r="V806" s="410"/>
      <c r="W806" s="410"/>
      <c r="X806" s="410"/>
      <c r="Y806" s="410"/>
      <c r="Z806" s="410"/>
      <c r="AA806" s="410"/>
      <c r="AB806" s="410"/>
      <c r="AC806" s="410"/>
      <c r="AD806" s="410"/>
      <c r="AE806" s="451"/>
      <c r="AF806" s="451"/>
      <c r="AG806" s="451"/>
      <c r="AH806" s="451"/>
      <c r="AI806" s="449"/>
      <c r="AJ806" s="449"/>
      <c r="AK806" s="449"/>
      <c r="AL806" s="449"/>
      <c r="AM806" s="451"/>
      <c r="AN806" s="451"/>
      <c r="AO806" s="453"/>
      <c r="AQ806" s="91"/>
    </row>
    <row r="807" spans="1:43" s="73" customFormat="1" ht="12.75" customHeight="1">
      <c r="A807" s="447"/>
      <c r="B807" s="410"/>
      <c r="C807" s="410"/>
      <c r="D807" s="410"/>
      <c r="E807" s="410"/>
      <c r="F807" s="410"/>
      <c r="G807" s="410"/>
      <c r="H807" s="410"/>
      <c r="I807" s="410"/>
      <c r="J807" s="410"/>
      <c r="K807" s="410"/>
      <c r="L807" s="410"/>
      <c r="M807" s="410"/>
      <c r="N807" s="410"/>
      <c r="O807" s="410"/>
      <c r="P807" s="410"/>
      <c r="Q807" s="410"/>
      <c r="R807" s="410"/>
      <c r="S807" s="410"/>
      <c r="T807" s="410"/>
      <c r="U807" s="410"/>
      <c r="V807" s="410"/>
      <c r="W807" s="410"/>
      <c r="X807" s="410"/>
      <c r="Y807" s="410"/>
      <c r="Z807" s="410"/>
      <c r="AA807" s="410"/>
      <c r="AB807" s="410"/>
      <c r="AC807" s="410"/>
      <c r="AD807" s="410"/>
      <c r="AE807" s="451"/>
      <c r="AF807" s="451"/>
      <c r="AG807" s="451"/>
      <c r="AH807" s="451"/>
      <c r="AI807" s="449"/>
      <c r="AJ807" s="449"/>
      <c r="AK807" s="449"/>
      <c r="AL807" s="449"/>
      <c r="AM807" s="451"/>
      <c r="AN807" s="451"/>
      <c r="AO807" s="453"/>
      <c r="AQ807" s="91">
        <f t="shared" si="31"/>
        <v>0</v>
      </c>
    </row>
    <row r="808" spans="1:43" s="73" customFormat="1" ht="12.75" customHeight="1">
      <c r="A808" s="447"/>
      <c r="B808" s="410"/>
      <c r="C808" s="410"/>
      <c r="D808" s="410"/>
      <c r="E808" s="410"/>
      <c r="F808" s="410"/>
      <c r="G808" s="410"/>
      <c r="H808" s="410"/>
      <c r="I808" s="410"/>
      <c r="J808" s="410"/>
      <c r="K808" s="410"/>
      <c r="L808" s="410"/>
      <c r="M808" s="410"/>
      <c r="N808" s="410"/>
      <c r="O808" s="410"/>
      <c r="P808" s="410"/>
      <c r="Q808" s="410"/>
      <c r="R808" s="410"/>
      <c r="S808" s="410"/>
      <c r="T808" s="410"/>
      <c r="U808" s="410"/>
      <c r="V808" s="410"/>
      <c r="W808" s="410"/>
      <c r="X808" s="410"/>
      <c r="Y808" s="410"/>
      <c r="Z808" s="410"/>
      <c r="AA808" s="410"/>
      <c r="AB808" s="410"/>
      <c r="AC808" s="410"/>
      <c r="AD808" s="410"/>
      <c r="AE808" s="451"/>
      <c r="AF808" s="451"/>
      <c r="AG808" s="451"/>
      <c r="AH808" s="451"/>
      <c r="AI808" s="449"/>
      <c r="AJ808" s="449"/>
      <c r="AK808" s="449"/>
      <c r="AL808" s="449"/>
      <c r="AM808" s="451"/>
      <c r="AN808" s="451"/>
      <c r="AO808" s="453"/>
      <c r="AQ808" s="91"/>
    </row>
    <row r="809" spans="1:43" s="73" customFormat="1" ht="12.75" customHeight="1">
      <c r="A809" s="447"/>
      <c r="B809" s="410"/>
      <c r="C809" s="410"/>
      <c r="D809" s="410"/>
      <c r="E809" s="410"/>
      <c r="F809" s="410"/>
      <c r="G809" s="410"/>
      <c r="H809" s="410"/>
      <c r="I809" s="410"/>
      <c r="J809" s="410"/>
      <c r="K809" s="410"/>
      <c r="L809" s="410"/>
      <c r="M809" s="410"/>
      <c r="N809" s="410"/>
      <c r="O809" s="410"/>
      <c r="P809" s="410"/>
      <c r="Q809" s="410"/>
      <c r="R809" s="410"/>
      <c r="S809" s="410"/>
      <c r="T809" s="410"/>
      <c r="U809" s="410"/>
      <c r="V809" s="410"/>
      <c r="W809" s="410"/>
      <c r="X809" s="410"/>
      <c r="Y809" s="410"/>
      <c r="Z809" s="410"/>
      <c r="AA809" s="410"/>
      <c r="AB809" s="410"/>
      <c r="AC809" s="410"/>
      <c r="AD809" s="410"/>
      <c r="AE809" s="451"/>
      <c r="AF809" s="451"/>
      <c r="AG809" s="451"/>
      <c r="AH809" s="451"/>
      <c r="AI809" s="449"/>
      <c r="AJ809" s="449"/>
      <c r="AK809" s="449"/>
      <c r="AL809" s="449"/>
      <c r="AM809" s="451"/>
      <c r="AN809" s="451"/>
      <c r="AO809" s="453"/>
      <c r="AQ809" s="91">
        <f t="shared" si="31"/>
        <v>0</v>
      </c>
    </row>
    <row r="810" spans="1:43" s="73" customFormat="1" ht="12.75" customHeight="1">
      <c r="A810" s="447"/>
      <c r="B810" s="410"/>
      <c r="C810" s="410"/>
      <c r="D810" s="410"/>
      <c r="E810" s="410"/>
      <c r="F810" s="410"/>
      <c r="G810" s="410"/>
      <c r="H810" s="410"/>
      <c r="I810" s="410"/>
      <c r="J810" s="410"/>
      <c r="K810" s="410"/>
      <c r="L810" s="410"/>
      <c r="M810" s="410"/>
      <c r="N810" s="410"/>
      <c r="O810" s="410"/>
      <c r="P810" s="410"/>
      <c r="Q810" s="410"/>
      <c r="R810" s="410"/>
      <c r="S810" s="410"/>
      <c r="T810" s="410"/>
      <c r="U810" s="410"/>
      <c r="V810" s="410"/>
      <c r="W810" s="410"/>
      <c r="X810" s="410"/>
      <c r="Y810" s="410"/>
      <c r="Z810" s="410"/>
      <c r="AA810" s="410"/>
      <c r="AB810" s="410"/>
      <c r="AC810" s="410"/>
      <c r="AD810" s="410"/>
      <c r="AE810" s="451"/>
      <c r="AF810" s="451"/>
      <c r="AG810" s="451"/>
      <c r="AH810" s="451"/>
      <c r="AI810" s="449"/>
      <c r="AJ810" s="449"/>
      <c r="AK810" s="449"/>
      <c r="AL810" s="449"/>
      <c r="AM810" s="451"/>
      <c r="AN810" s="451"/>
      <c r="AO810" s="453"/>
      <c r="AQ810" s="91"/>
    </row>
    <row r="811" spans="1:43" s="73" customFormat="1" ht="12.75" customHeight="1">
      <c r="A811" s="447"/>
      <c r="B811" s="410"/>
      <c r="C811" s="410"/>
      <c r="D811" s="410"/>
      <c r="E811" s="410"/>
      <c r="F811" s="410"/>
      <c r="G811" s="410"/>
      <c r="H811" s="410"/>
      <c r="I811" s="410"/>
      <c r="J811" s="410"/>
      <c r="K811" s="410"/>
      <c r="L811" s="410"/>
      <c r="M811" s="410"/>
      <c r="N811" s="410"/>
      <c r="O811" s="410"/>
      <c r="P811" s="410"/>
      <c r="Q811" s="410"/>
      <c r="R811" s="410"/>
      <c r="S811" s="410"/>
      <c r="T811" s="410"/>
      <c r="U811" s="410"/>
      <c r="V811" s="410"/>
      <c r="W811" s="410"/>
      <c r="X811" s="410"/>
      <c r="Y811" s="410"/>
      <c r="Z811" s="410"/>
      <c r="AA811" s="410"/>
      <c r="AB811" s="410"/>
      <c r="AC811" s="410"/>
      <c r="AD811" s="410"/>
      <c r="AE811" s="451"/>
      <c r="AF811" s="451"/>
      <c r="AG811" s="451"/>
      <c r="AH811" s="451"/>
      <c r="AI811" s="449"/>
      <c r="AJ811" s="449"/>
      <c r="AK811" s="449"/>
      <c r="AL811" s="449"/>
      <c r="AM811" s="451"/>
      <c r="AN811" s="451"/>
      <c r="AO811" s="453"/>
      <c r="AQ811" s="91">
        <f t="shared" si="31"/>
        <v>0</v>
      </c>
    </row>
    <row r="812" spans="1:43" s="73" customFormat="1" ht="12.75" customHeight="1">
      <c r="A812" s="447"/>
      <c r="B812" s="410"/>
      <c r="C812" s="410"/>
      <c r="D812" s="410"/>
      <c r="E812" s="410"/>
      <c r="F812" s="410"/>
      <c r="G812" s="410"/>
      <c r="H812" s="410"/>
      <c r="I812" s="410"/>
      <c r="J812" s="410"/>
      <c r="K812" s="410"/>
      <c r="L812" s="410"/>
      <c r="M812" s="410"/>
      <c r="N812" s="410"/>
      <c r="O812" s="410"/>
      <c r="P812" s="410"/>
      <c r="Q812" s="410"/>
      <c r="R812" s="410"/>
      <c r="S812" s="410"/>
      <c r="T812" s="410"/>
      <c r="U812" s="410"/>
      <c r="V812" s="410"/>
      <c r="W812" s="410"/>
      <c r="X812" s="410"/>
      <c r="Y812" s="410"/>
      <c r="Z812" s="410"/>
      <c r="AA812" s="410"/>
      <c r="AB812" s="410"/>
      <c r="AC812" s="410"/>
      <c r="AD812" s="410"/>
      <c r="AE812" s="451"/>
      <c r="AF812" s="451"/>
      <c r="AG812" s="451"/>
      <c r="AH812" s="451"/>
      <c r="AI812" s="449"/>
      <c r="AJ812" s="449"/>
      <c r="AK812" s="449"/>
      <c r="AL812" s="449"/>
      <c r="AM812" s="451"/>
      <c r="AN812" s="451"/>
      <c r="AO812" s="453"/>
      <c r="AQ812" s="91"/>
    </row>
    <row r="813" spans="1:43" s="73" customFormat="1" ht="12.75" customHeight="1">
      <c r="A813" s="447"/>
      <c r="B813" s="410"/>
      <c r="C813" s="410"/>
      <c r="D813" s="410"/>
      <c r="E813" s="410"/>
      <c r="F813" s="410"/>
      <c r="G813" s="410"/>
      <c r="H813" s="410"/>
      <c r="I813" s="410"/>
      <c r="J813" s="410"/>
      <c r="K813" s="410"/>
      <c r="L813" s="410"/>
      <c r="M813" s="410"/>
      <c r="N813" s="410"/>
      <c r="O813" s="410"/>
      <c r="P813" s="410"/>
      <c r="Q813" s="410"/>
      <c r="R813" s="410"/>
      <c r="S813" s="410"/>
      <c r="T813" s="410"/>
      <c r="U813" s="410"/>
      <c r="V813" s="410"/>
      <c r="W813" s="410"/>
      <c r="X813" s="410"/>
      <c r="Y813" s="410"/>
      <c r="Z813" s="410"/>
      <c r="AA813" s="410"/>
      <c r="AB813" s="410"/>
      <c r="AC813" s="410"/>
      <c r="AD813" s="410"/>
      <c r="AE813" s="451"/>
      <c r="AF813" s="451"/>
      <c r="AG813" s="451"/>
      <c r="AH813" s="451"/>
      <c r="AI813" s="449"/>
      <c r="AJ813" s="449"/>
      <c r="AK813" s="449"/>
      <c r="AL813" s="449"/>
      <c r="AM813" s="451"/>
      <c r="AN813" s="451"/>
      <c r="AO813" s="453"/>
      <c r="AQ813" s="91">
        <f t="shared" si="31"/>
        <v>0</v>
      </c>
    </row>
    <row r="814" spans="1:43" s="73" customFormat="1" ht="12.75" customHeight="1">
      <c r="A814" s="447"/>
      <c r="B814" s="410"/>
      <c r="C814" s="410"/>
      <c r="D814" s="410"/>
      <c r="E814" s="410"/>
      <c r="F814" s="410"/>
      <c r="G814" s="410"/>
      <c r="H814" s="410"/>
      <c r="I814" s="410"/>
      <c r="J814" s="410"/>
      <c r="K814" s="410"/>
      <c r="L814" s="410"/>
      <c r="M814" s="410"/>
      <c r="N814" s="410"/>
      <c r="O814" s="410"/>
      <c r="P814" s="410"/>
      <c r="Q814" s="410"/>
      <c r="R814" s="410"/>
      <c r="S814" s="410"/>
      <c r="T814" s="410"/>
      <c r="U814" s="410"/>
      <c r="V814" s="410"/>
      <c r="W814" s="410"/>
      <c r="X814" s="410"/>
      <c r="Y814" s="410"/>
      <c r="Z814" s="410"/>
      <c r="AA814" s="410"/>
      <c r="AB814" s="410"/>
      <c r="AC814" s="410"/>
      <c r="AD814" s="410"/>
      <c r="AE814" s="451"/>
      <c r="AF814" s="451"/>
      <c r="AG814" s="451"/>
      <c r="AH814" s="451"/>
      <c r="AI814" s="449"/>
      <c r="AJ814" s="449"/>
      <c r="AK814" s="449"/>
      <c r="AL814" s="449"/>
      <c r="AM814" s="451"/>
      <c r="AN814" s="451"/>
      <c r="AO814" s="453"/>
      <c r="AQ814" s="91"/>
    </row>
    <row r="815" spans="1:43" s="73" customFormat="1" ht="12.75" customHeight="1">
      <c r="A815" s="447"/>
      <c r="B815" s="410"/>
      <c r="C815" s="410"/>
      <c r="D815" s="410"/>
      <c r="E815" s="410"/>
      <c r="F815" s="410"/>
      <c r="G815" s="410"/>
      <c r="H815" s="410"/>
      <c r="I815" s="410"/>
      <c r="J815" s="410"/>
      <c r="K815" s="410"/>
      <c r="L815" s="410"/>
      <c r="M815" s="410"/>
      <c r="N815" s="410"/>
      <c r="O815" s="410"/>
      <c r="P815" s="410"/>
      <c r="Q815" s="410"/>
      <c r="R815" s="410"/>
      <c r="S815" s="410"/>
      <c r="T815" s="410"/>
      <c r="U815" s="410"/>
      <c r="V815" s="410"/>
      <c r="W815" s="410"/>
      <c r="X815" s="410"/>
      <c r="Y815" s="410"/>
      <c r="Z815" s="410"/>
      <c r="AA815" s="410"/>
      <c r="AB815" s="410"/>
      <c r="AC815" s="410"/>
      <c r="AD815" s="410"/>
      <c r="AE815" s="451"/>
      <c r="AF815" s="451"/>
      <c r="AG815" s="451"/>
      <c r="AH815" s="451"/>
      <c r="AI815" s="449"/>
      <c r="AJ815" s="449"/>
      <c r="AK815" s="449"/>
      <c r="AL815" s="449"/>
      <c r="AM815" s="451"/>
      <c r="AN815" s="451"/>
      <c r="AO815" s="453"/>
      <c r="AQ815" s="91">
        <f t="shared" si="31"/>
        <v>0</v>
      </c>
    </row>
    <row r="816" spans="1:43" s="73" customFormat="1" ht="12.75" customHeight="1">
      <c r="A816" s="447"/>
      <c r="B816" s="410"/>
      <c r="C816" s="410"/>
      <c r="D816" s="410"/>
      <c r="E816" s="410"/>
      <c r="F816" s="410"/>
      <c r="G816" s="410"/>
      <c r="H816" s="410"/>
      <c r="I816" s="410"/>
      <c r="J816" s="410"/>
      <c r="K816" s="410"/>
      <c r="L816" s="410"/>
      <c r="M816" s="410"/>
      <c r="N816" s="410"/>
      <c r="O816" s="410"/>
      <c r="P816" s="410"/>
      <c r="Q816" s="410"/>
      <c r="R816" s="410"/>
      <c r="S816" s="410"/>
      <c r="T816" s="410"/>
      <c r="U816" s="410"/>
      <c r="V816" s="410"/>
      <c r="W816" s="410"/>
      <c r="X816" s="410"/>
      <c r="Y816" s="410"/>
      <c r="Z816" s="410"/>
      <c r="AA816" s="410"/>
      <c r="AB816" s="410"/>
      <c r="AC816" s="410"/>
      <c r="AD816" s="410"/>
      <c r="AE816" s="451"/>
      <c r="AF816" s="451"/>
      <c r="AG816" s="451"/>
      <c r="AH816" s="451"/>
      <c r="AI816" s="449"/>
      <c r="AJ816" s="449"/>
      <c r="AK816" s="449"/>
      <c r="AL816" s="449"/>
      <c r="AM816" s="451"/>
      <c r="AN816" s="451"/>
      <c r="AO816" s="453"/>
      <c r="AQ816" s="91"/>
    </row>
    <row r="817" spans="1:43" s="73" customFormat="1" ht="12.75" customHeight="1">
      <c r="A817" s="447"/>
      <c r="B817" s="410"/>
      <c r="C817" s="410"/>
      <c r="D817" s="410"/>
      <c r="E817" s="410"/>
      <c r="F817" s="410"/>
      <c r="G817" s="410"/>
      <c r="H817" s="410"/>
      <c r="I817" s="410"/>
      <c r="J817" s="410"/>
      <c r="K817" s="410"/>
      <c r="L817" s="410"/>
      <c r="M817" s="410"/>
      <c r="N817" s="410"/>
      <c r="O817" s="410"/>
      <c r="P817" s="410"/>
      <c r="Q817" s="410"/>
      <c r="R817" s="410"/>
      <c r="S817" s="410"/>
      <c r="T817" s="410"/>
      <c r="U817" s="410"/>
      <c r="V817" s="410"/>
      <c r="W817" s="410"/>
      <c r="X817" s="410"/>
      <c r="Y817" s="410"/>
      <c r="Z817" s="410"/>
      <c r="AA817" s="410"/>
      <c r="AB817" s="410"/>
      <c r="AC817" s="410"/>
      <c r="AD817" s="410"/>
      <c r="AE817" s="451"/>
      <c r="AF817" s="451"/>
      <c r="AG817" s="451"/>
      <c r="AH817" s="451"/>
      <c r="AI817" s="449"/>
      <c r="AJ817" s="449"/>
      <c r="AK817" s="449"/>
      <c r="AL817" s="449"/>
      <c r="AM817" s="451"/>
      <c r="AN817" s="451"/>
      <c r="AO817" s="453"/>
      <c r="AQ817" s="91">
        <f t="shared" si="31"/>
        <v>0</v>
      </c>
    </row>
    <row r="818" spans="1:43" s="73" customFormat="1" ht="12.75" customHeight="1">
      <c r="A818" s="447"/>
      <c r="B818" s="410"/>
      <c r="C818" s="410"/>
      <c r="D818" s="410"/>
      <c r="E818" s="410"/>
      <c r="F818" s="410"/>
      <c r="G818" s="410"/>
      <c r="H818" s="410"/>
      <c r="I818" s="410"/>
      <c r="J818" s="410"/>
      <c r="K818" s="410"/>
      <c r="L818" s="410"/>
      <c r="M818" s="410"/>
      <c r="N818" s="410"/>
      <c r="O818" s="410"/>
      <c r="P818" s="410"/>
      <c r="Q818" s="410"/>
      <c r="R818" s="410"/>
      <c r="S818" s="410"/>
      <c r="T818" s="410"/>
      <c r="U818" s="410"/>
      <c r="V818" s="410"/>
      <c r="W818" s="410"/>
      <c r="X818" s="410"/>
      <c r="Y818" s="410"/>
      <c r="Z818" s="410"/>
      <c r="AA818" s="410"/>
      <c r="AB818" s="410"/>
      <c r="AC818" s="410"/>
      <c r="AD818" s="410"/>
      <c r="AE818" s="451"/>
      <c r="AF818" s="451"/>
      <c r="AG818" s="451"/>
      <c r="AH818" s="451"/>
      <c r="AI818" s="449"/>
      <c r="AJ818" s="449"/>
      <c r="AK818" s="449"/>
      <c r="AL818" s="449"/>
      <c r="AM818" s="451"/>
      <c r="AN818" s="451"/>
      <c r="AO818" s="453"/>
      <c r="AQ818" s="91"/>
    </row>
    <row r="819" spans="1:43" s="73" customFormat="1" ht="12.75" customHeight="1">
      <c r="A819" s="447"/>
      <c r="B819" s="410"/>
      <c r="C819" s="410"/>
      <c r="D819" s="410"/>
      <c r="E819" s="410"/>
      <c r="F819" s="410"/>
      <c r="G819" s="410"/>
      <c r="H819" s="410"/>
      <c r="I819" s="410"/>
      <c r="J819" s="410"/>
      <c r="K819" s="410"/>
      <c r="L819" s="410"/>
      <c r="M819" s="410"/>
      <c r="N819" s="410"/>
      <c r="O819" s="410"/>
      <c r="P819" s="410"/>
      <c r="Q819" s="410"/>
      <c r="R819" s="410"/>
      <c r="S819" s="410"/>
      <c r="T819" s="410"/>
      <c r="U819" s="410"/>
      <c r="V819" s="410"/>
      <c r="W819" s="410"/>
      <c r="X819" s="410"/>
      <c r="Y819" s="410"/>
      <c r="Z819" s="410"/>
      <c r="AA819" s="410"/>
      <c r="AB819" s="410"/>
      <c r="AC819" s="410"/>
      <c r="AD819" s="410"/>
      <c r="AE819" s="451"/>
      <c r="AF819" s="451"/>
      <c r="AG819" s="451"/>
      <c r="AH819" s="451"/>
      <c r="AI819" s="449"/>
      <c r="AJ819" s="449"/>
      <c r="AK819" s="449"/>
      <c r="AL819" s="449"/>
      <c r="AM819" s="451"/>
      <c r="AN819" s="451"/>
      <c r="AO819" s="453"/>
      <c r="AQ819" s="91">
        <f t="shared" si="31"/>
        <v>0</v>
      </c>
    </row>
    <row r="820" spans="1:43" s="73" customFormat="1" ht="12.75" customHeight="1">
      <c r="A820" s="447"/>
      <c r="B820" s="410"/>
      <c r="C820" s="410"/>
      <c r="D820" s="410"/>
      <c r="E820" s="410"/>
      <c r="F820" s="410"/>
      <c r="G820" s="410"/>
      <c r="H820" s="410"/>
      <c r="I820" s="410"/>
      <c r="J820" s="410"/>
      <c r="K820" s="410"/>
      <c r="L820" s="410"/>
      <c r="M820" s="410"/>
      <c r="N820" s="410"/>
      <c r="O820" s="410"/>
      <c r="P820" s="410"/>
      <c r="Q820" s="410"/>
      <c r="R820" s="410"/>
      <c r="S820" s="410"/>
      <c r="T820" s="410"/>
      <c r="U820" s="410"/>
      <c r="V820" s="410"/>
      <c r="W820" s="410"/>
      <c r="X820" s="410"/>
      <c r="Y820" s="410"/>
      <c r="Z820" s="410"/>
      <c r="AA820" s="410"/>
      <c r="AB820" s="410"/>
      <c r="AC820" s="410"/>
      <c r="AD820" s="410"/>
      <c r="AE820" s="451"/>
      <c r="AF820" s="451"/>
      <c r="AG820" s="451"/>
      <c r="AH820" s="451"/>
      <c r="AI820" s="449"/>
      <c r="AJ820" s="449"/>
      <c r="AK820" s="449"/>
      <c r="AL820" s="449"/>
      <c r="AM820" s="451"/>
      <c r="AN820" s="451"/>
      <c r="AO820" s="453"/>
      <c r="AQ820" s="91"/>
    </row>
    <row r="821" spans="1:43" s="73" customFormat="1" ht="12.75" customHeight="1">
      <c r="A821" s="447"/>
      <c r="B821" s="410"/>
      <c r="C821" s="410"/>
      <c r="D821" s="410"/>
      <c r="E821" s="410"/>
      <c r="F821" s="410"/>
      <c r="G821" s="410"/>
      <c r="H821" s="410"/>
      <c r="I821" s="410"/>
      <c r="J821" s="410"/>
      <c r="K821" s="410"/>
      <c r="L821" s="410"/>
      <c r="M821" s="410"/>
      <c r="N821" s="410"/>
      <c r="O821" s="410"/>
      <c r="P821" s="410"/>
      <c r="Q821" s="410"/>
      <c r="R821" s="410"/>
      <c r="S821" s="410"/>
      <c r="T821" s="410"/>
      <c r="U821" s="410"/>
      <c r="V821" s="410"/>
      <c r="W821" s="410"/>
      <c r="X821" s="410"/>
      <c r="Y821" s="410"/>
      <c r="Z821" s="410"/>
      <c r="AA821" s="410"/>
      <c r="AB821" s="410"/>
      <c r="AC821" s="410"/>
      <c r="AD821" s="410"/>
      <c r="AE821" s="451"/>
      <c r="AF821" s="451"/>
      <c r="AG821" s="451"/>
      <c r="AH821" s="451"/>
      <c r="AI821" s="449"/>
      <c r="AJ821" s="449"/>
      <c r="AK821" s="449"/>
      <c r="AL821" s="449"/>
      <c r="AM821" s="451"/>
      <c r="AN821" s="451"/>
      <c r="AO821" s="453"/>
      <c r="AQ821" s="91">
        <f t="shared" si="31"/>
        <v>0</v>
      </c>
    </row>
    <row r="822" spans="1:43" s="73" customFormat="1" ht="12.75" customHeight="1">
      <c r="A822" s="447"/>
      <c r="B822" s="410"/>
      <c r="C822" s="410"/>
      <c r="D822" s="410"/>
      <c r="E822" s="410"/>
      <c r="F822" s="410"/>
      <c r="G822" s="410"/>
      <c r="H822" s="410"/>
      <c r="I822" s="410"/>
      <c r="J822" s="410"/>
      <c r="K822" s="410"/>
      <c r="L822" s="410"/>
      <c r="M822" s="410"/>
      <c r="N822" s="410"/>
      <c r="O822" s="410"/>
      <c r="P822" s="410"/>
      <c r="Q822" s="410"/>
      <c r="R822" s="410"/>
      <c r="S822" s="410"/>
      <c r="T822" s="410"/>
      <c r="U822" s="410"/>
      <c r="V822" s="410"/>
      <c r="W822" s="410"/>
      <c r="X822" s="410"/>
      <c r="Y822" s="410"/>
      <c r="Z822" s="410"/>
      <c r="AA822" s="410"/>
      <c r="AB822" s="410"/>
      <c r="AC822" s="410"/>
      <c r="AD822" s="410"/>
      <c r="AE822" s="451"/>
      <c r="AF822" s="451"/>
      <c r="AG822" s="451"/>
      <c r="AH822" s="451"/>
      <c r="AI822" s="449"/>
      <c r="AJ822" s="449"/>
      <c r="AK822" s="449"/>
      <c r="AL822" s="449"/>
      <c r="AM822" s="451"/>
      <c r="AN822" s="451"/>
      <c r="AO822" s="453"/>
      <c r="AQ822" s="91"/>
    </row>
    <row r="823" spans="1:43" s="73" customFormat="1" ht="12.75" customHeight="1">
      <c r="A823" s="447"/>
      <c r="B823" s="410"/>
      <c r="C823" s="410"/>
      <c r="D823" s="410"/>
      <c r="E823" s="410"/>
      <c r="F823" s="410"/>
      <c r="G823" s="410"/>
      <c r="H823" s="410"/>
      <c r="I823" s="410"/>
      <c r="J823" s="410"/>
      <c r="K823" s="410"/>
      <c r="L823" s="410"/>
      <c r="M823" s="410"/>
      <c r="N823" s="410"/>
      <c r="O823" s="410"/>
      <c r="P823" s="410"/>
      <c r="Q823" s="410"/>
      <c r="R823" s="410"/>
      <c r="S823" s="410"/>
      <c r="T823" s="410"/>
      <c r="U823" s="410"/>
      <c r="V823" s="410"/>
      <c r="W823" s="410"/>
      <c r="X823" s="410"/>
      <c r="Y823" s="410"/>
      <c r="Z823" s="410"/>
      <c r="AA823" s="410"/>
      <c r="AB823" s="410"/>
      <c r="AC823" s="410"/>
      <c r="AD823" s="410"/>
      <c r="AE823" s="451"/>
      <c r="AF823" s="451"/>
      <c r="AG823" s="451"/>
      <c r="AH823" s="451"/>
      <c r="AI823" s="449"/>
      <c r="AJ823" s="449"/>
      <c r="AK823" s="449"/>
      <c r="AL823" s="449"/>
      <c r="AM823" s="451"/>
      <c r="AN823" s="451"/>
      <c r="AO823" s="453"/>
      <c r="AQ823" s="91">
        <f t="shared" si="31"/>
        <v>0</v>
      </c>
    </row>
    <row r="824" spans="1:43" s="73" customFormat="1" ht="12.75" customHeight="1">
      <c r="A824" s="447"/>
      <c r="B824" s="410"/>
      <c r="C824" s="410"/>
      <c r="D824" s="410"/>
      <c r="E824" s="410"/>
      <c r="F824" s="410"/>
      <c r="G824" s="410"/>
      <c r="H824" s="410"/>
      <c r="I824" s="410"/>
      <c r="J824" s="410"/>
      <c r="K824" s="410"/>
      <c r="L824" s="410"/>
      <c r="M824" s="410"/>
      <c r="N824" s="410"/>
      <c r="O824" s="410"/>
      <c r="P824" s="410"/>
      <c r="Q824" s="410"/>
      <c r="R824" s="410"/>
      <c r="S824" s="410"/>
      <c r="T824" s="410"/>
      <c r="U824" s="410"/>
      <c r="V824" s="410"/>
      <c r="W824" s="410"/>
      <c r="X824" s="410"/>
      <c r="Y824" s="410"/>
      <c r="Z824" s="410"/>
      <c r="AA824" s="410"/>
      <c r="AB824" s="410"/>
      <c r="AC824" s="410"/>
      <c r="AD824" s="410"/>
      <c r="AE824" s="451"/>
      <c r="AF824" s="451"/>
      <c r="AG824" s="451"/>
      <c r="AH824" s="451"/>
      <c r="AI824" s="449"/>
      <c r="AJ824" s="449"/>
      <c r="AK824" s="449"/>
      <c r="AL824" s="449"/>
      <c r="AM824" s="451"/>
      <c r="AN824" s="451"/>
      <c r="AO824" s="453"/>
      <c r="AQ824" s="91"/>
    </row>
    <row r="825" spans="1:43" s="73" customFormat="1" ht="12.75" customHeight="1">
      <c r="A825" s="447"/>
      <c r="B825" s="410"/>
      <c r="C825" s="410"/>
      <c r="D825" s="410"/>
      <c r="E825" s="410"/>
      <c r="F825" s="410"/>
      <c r="G825" s="410"/>
      <c r="H825" s="410"/>
      <c r="I825" s="410"/>
      <c r="J825" s="410"/>
      <c r="K825" s="410"/>
      <c r="L825" s="410"/>
      <c r="M825" s="410"/>
      <c r="N825" s="410"/>
      <c r="O825" s="410"/>
      <c r="P825" s="410"/>
      <c r="Q825" s="410"/>
      <c r="R825" s="410"/>
      <c r="S825" s="410"/>
      <c r="T825" s="410"/>
      <c r="U825" s="410"/>
      <c r="V825" s="410"/>
      <c r="W825" s="410"/>
      <c r="X825" s="410"/>
      <c r="Y825" s="410"/>
      <c r="Z825" s="410"/>
      <c r="AA825" s="410"/>
      <c r="AB825" s="410"/>
      <c r="AC825" s="410"/>
      <c r="AD825" s="410"/>
      <c r="AE825" s="451"/>
      <c r="AF825" s="451"/>
      <c r="AG825" s="451"/>
      <c r="AH825" s="451"/>
      <c r="AI825" s="449"/>
      <c r="AJ825" s="449"/>
      <c r="AK825" s="449"/>
      <c r="AL825" s="449"/>
      <c r="AM825" s="451"/>
      <c r="AN825" s="451"/>
      <c r="AO825" s="453"/>
      <c r="AQ825" s="91">
        <f t="shared" si="31"/>
        <v>0</v>
      </c>
    </row>
    <row r="826" spans="1:43" s="73" customFormat="1" ht="12.75" customHeight="1">
      <c r="A826" s="447"/>
      <c r="B826" s="410"/>
      <c r="C826" s="410"/>
      <c r="D826" s="410"/>
      <c r="E826" s="410"/>
      <c r="F826" s="410"/>
      <c r="G826" s="410"/>
      <c r="H826" s="410"/>
      <c r="I826" s="410"/>
      <c r="J826" s="410"/>
      <c r="K826" s="410"/>
      <c r="L826" s="410"/>
      <c r="M826" s="410"/>
      <c r="N826" s="410"/>
      <c r="O826" s="410"/>
      <c r="P826" s="410"/>
      <c r="Q826" s="410"/>
      <c r="R826" s="410"/>
      <c r="S826" s="410"/>
      <c r="T826" s="410"/>
      <c r="U826" s="410"/>
      <c r="V826" s="410"/>
      <c r="W826" s="410"/>
      <c r="X826" s="410"/>
      <c r="Y826" s="410"/>
      <c r="Z826" s="410"/>
      <c r="AA826" s="410"/>
      <c r="AB826" s="410"/>
      <c r="AC826" s="410"/>
      <c r="AD826" s="410"/>
      <c r="AE826" s="451"/>
      <c r="AF826" s="451"/>
      <c r="AG826" s="451"/>
      <c r="AH826" s="451"/>
      <c r="AI826" s="449"/>
      <c r="AJ826" s="449"/>
      <c r="AK826" s="449"/>
      <c r="AL826" s="449"/>
      <c r="AM826" s="451"/>
      <c r="AN826" s="451"/>
      <c r="AO826" s="453"/>
      <c r="AQ826" s="91"/>
    </row>
    <row r="827" spans="1:43" s="73" customFormat="1" ht="12.75" customHeight="1">
      <c r="A827" s="447"/>
      <c r="B827" s="410"/>
      <c r="C827" s="410"/>
      <c r="D827" s="410"/>
      <c r="E827" s="410"/>
      <c r="F827" s="410"/>
      <c r="G827" s="410"/>
      <c r="H827" s="410"/>
      <c r="I827" s="410"/>
      <c r="J827" s="410"/>
      <c r="K827" s="410"/>
      <c r="L827" s="410"/>
      <c r="M827" s="410"/>
      <c r="N827" s="410"/>
      <c r="O827" s="410"/>
      <c r="P827" s="410"/>
      <c r="Q827" s="410"/>
      <c r="R827" s="410"/>
      <c r="S827" s="410"/>
      <c r="T827" s="410"/>
      <c r="U827" s="410"/>
      <c r="V827" s="410"/>
      <c r="W827" s="410"/>
      <c r="X827" s="410"/>
      <c r="Y827" s="410"/>
      <c r="Z827" s="410"/>
      <c r="AA827" s="410"/>
      <c r="AB827" s="410"/>
      <c r="AC827" s="410"/>
      <c r="AD827" s="410"/>
      <c r="AE827" s="451"/>
      <c r="AF827" s="451"/>
      <c r="AG827" s="451"/>
      <c r="AH827" s="451"/>
      <c r="AI827" s="449"/>
      <c r="AJ827" s="449"/>
      <c r="AK827" s="449"/>
      <c r="AL827" s="449"/>
      <c r="AM827" s="451"/>
      <c r="AN827" s="451"/>
      <c r="AO827" s="453"/>
      <c r="AQ827" s="91">
        <f t="shared" si="31"/>
        <v>0</v>
      </c>
    </row>
    <row r="828" spans="1:43" s="73" customFormat="1" ht="12.75" customHeight="1">
      <c r="A828" s="447"/>
      <c r="B828" s="410"/>
      <c r="C828" s="410"/>
      <c r="D828" s="410"/>
      <c r="E828" s="410"/>
      <c r="F828" s="410"/>
      <c r="G828" s="410"/>
      <c r="H828" s="410"/>
      <c r="I828" s="410"/>
      <c r="J828" s="410"/>
      <c r="K828" s="410"/>
      <c r="L828" s="410"/>
      <c r="M828" s="410"/>
      <c r="N828" s="410"/>
      <c r="O828" s="410"/>
      <c r="P828" s="410"/>
      <c r="Q828" s="410"/>
      <c r="R828" s="410"/>
      <c r="S828" s="410"/>
      <c r="T828" s="410"/>
      <c r="U828" s="410"/>
      <c r="V828" s="410"/>
      <c r="W828" s="410"/>
      <c r="X828" s="410"/>
      <c r="Y828" s="410"/>
      <c r="Z828" s="410"/>
      <c r="AA828" s="410"/>
      <c r="AB828" s="410"/>
      <c r="AC828" s="410"/>
      <c r="AD828" s="410"/>
      <c r="AE828" s="451"/>
      <c r="AF828" s="451"/>
      <c r="AG828" s="451"/>
      <c r="AH828" s="451"/>
      <c r="AI828" s="449"/>
      <c r="AJ828" s="449"/>
      <c r="AK828" s="449"/>
      <c r="AL828" s="449"/>
      <c r="AM828" s="451"/>
      <c r="AN828" s="451"/>
      <c r="AO828" s="453"/>
      <c r="AQ828" s="91"/>
    </row>
    <row r="829" spans="1:43" s="73" customFormat="1" ht="12.75" customHeight="1">
      <c r="A829" s="447"/>
      <c r="B829" s="410"/>
      <c r="C829" s="410"/>
      <c r="D829" s="410"/>
      <c r="E829" s="410"/>
      <c r="F829" s="410"/>
      <c r="G829" s="410"/>
      <c r="H829" s="410"/>
      <c r="I829" s="410"/>
      <c r="J829" s="410"/>
      <c r="K829" s="410"/>
      <c r="L829" s="410"/>
      <c r="M829" s="410"/>
      <c r="N829" s="410"/>
      <c r="O829" s="410"/>
      <c r="P829" s="410"/>
      <c r="Q829" s="410"/>
      <c r="R829" s="410"/>
      <c r="S829" s="410"/>
      <c r="T829" s="410"/>
      <c r="U829" s="410"/>
      <c r="V829" s="410"/>
      <c r="W829" s="410"/>
      <c r="X829" s="410"/>
      <c r="Y829" s="410"/>
      <c r="Z829" s="410"/>
      <c r="AA829" s="410"/>
      <c r="AB829" s="410"/>
      <c r="AC829" s="410"/>
      <c r="AD829" s="410"/>
      <c r="AE829" s="451"/>
      <c r="AF829" s="451"/>
      <c r="AG829" s="451"/>
      <c r="AH829" s="451"/>
      <c r="AI829" s="449"/>
      <c r="AJ829" s="449"/>
      <c r="AK829" s="449"/>
      <c r="AL829" s="449"/>
      <c r="AM829" s="451"/>
      <c r="AN829" s="451"/>
      <c r="AO829" s="453"/>
      <c r="AQ829" s="91">
        <f t="shared" si="31"/>
        <v>0</v>
      </c>
    </row>
    <row r="830" spans="1:41" s="73" customFormat="1" ht="12.75" customHeight="1" thickBot="1">
      <c r="A830" s="457"/>
      <c r="B830" s="413"/>
      <c r="C830" s="413"/>
      <c r="D830" s="413"/>
      <c r="E830" s="413"/>
      <c r="F830" s="413"/>
      <c r="G830" s="413"/>
      <c r="H830" s="413"/>
      <c r="I830" s="413"/>
      <c r="J830" s="413"/>
      <c r="K830" s="413"/>
      <c r="L830" s="413"/>
      <c r="M830" s="413"/>
      <c r="N830" s="413"/>
      <c r="O830" s="413"/>
      <c r="P830" s="413"/>
      <c r="Q830" s="413"/>
      <c r="R830" s="413"/>
      <c r="S830" s="413"/>
      <c r="T830" s="413"/>
      <c r="U830" s="413"/>
      <c r="V830" s="413"/>
      <c r="W830" s="413"/>
      <c r="X830" s="413"/>
      <c r="Y830" s="413"/>
      <c r="Z830" s="413"/>
      <c r="AA830" s="413"/>
      <c r="AB830" s="413"/>
      <c r="AC830" s="413"/>
      <c r="AD830" s="413"/>
      <c r="AE830" s="458"/>
      <c r="AF830" s="458"/>
      <c r="AG830" s="458"/>
      <c r="AH830" s="458"/>
      <c r="AI830" s="459"/>
      <c r="AJ830" s="459"/>
      <c r="AK830" s="459"/>
      <c r="AL830" s="459"/>
      <c r="AM830" s="458"/>
      <c r="AN830" s="458"/>
      <c r="AO830" s="460"/>
    </row>
    <row r="831" spans="1:41" s="73" customFormat="1" ht="12.75" customHeight="1">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c r="AA831" s="77"/>
      <c r="AB831" s="77"/>
      <c r="AC831" s="77"/>
      <c r="AD831" s="77"/>
      <c r="AE831" s="77"/>
      <c r="AF831" s="77"/>
      <c r="AG831" s="77"/>
      <c r="AH831" s="77"/>
      <c r="AI831" s="77"/>
      <c r="AJ831" s="77"/>
      <c r="AK831" s="77"/>
      <c r="AL831" s="77"/>
      <c r="AM831" s="77"/>
      <c r="AN831" s="77"/>
      <c r="AO831" s="77"/>
    </row>
    <row r="832" spans="1:41" s="73" customFormat="1" ht="12.75" customHeight="1">
      <c r="A832" s="454" t="s">
        <v>968</v>
      </c>
      <c r="B832" s="454"/>
      <c r="C832" s="454"/>
      <c r="D832" s="454"/>
      <c r="E832" s="454"/>
      <c r="F832" s="454"/>
      <c r="G832" s="454"/>
      <c r="H832" s="454"/>
      <c r="I832" s="454"/>
      <c r="J832" s="454"/>
      <c r="K832" s="454"/>
      <c r="L832" s="454"/>
      <c r="M832" s="454"/>
      <c r="N832" s="455">
        <f>SUM(AQ801:AQ829)</f>
        <v>0</v>
      </c>
      <c r="O832" s="455"/>
      <c r="P832" s="455"/>
      <c r="Q832" s="455"/>
      <c r="R832" s="455"/>
      <c r="S832" s="455"/>
      <c r="T832" s="455"/>
      <c r="U832" s="264" t="s">
        <v>969</v>
      </c>
      <c r="V832" s="264"/>
      <c r="W832" s="80"/>
      <c r="X832" s="80"/>
      <c r="Y832" s="80"/>
      <c r="Z832" s="80"/>
      <c r="AA832" s="80"/>
      <c r="AB832" s="80"/>
      <c r="AC832" s="80"/>
      <c r="AD832" s="80"/>
      <c r="AE832" s="77"/>
      <c r="AF832" s="77"/>
      <c r="AG832" s="77"/>
      <c r="AH832" s="77"/>
      <c r="AI832" s="77"/>
      <c r="AJ832" s="77"/>
      <c r="AK832" s="77"/>
      <c r="AL832" s="77"/>
      <c r="AM832" s="77"/>
      <c r="AN832" s="77"/>
      <c r="AO832" s="77"/>
    </row>
    <row r="833" spans="1:41" s="73" customFormat="1" ht="12.75" customHeight="1">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c r="AA833" s="77"/>
      <c r="AB833" s="77"/>
      <c r="AC833" s="77"/>
      <c r="AD833" s="77"/>
      <c r="AE833" s="77"/>
      <c r="AF833" s="77"/>
      <c r="AG833" s="77"/>
      <c r="AH833" s="77"/>
      <c r="AI833" s="77"/>
      <c r="AJ833" s="77"/>
      <c r="AK833" s="77"/>
      <c r="AL833" s="77"/>
      <c r="AM833" s="77"/>
      <c r="AN833" s="77"/>
      <c r="AO833" s="77"/>
    </row>
    <row r="834" spans="1:41" s="73" customFormat="1" ht="12.75" customHeight="1">
      <c r="A834" s="257" t="s">
        <v>997</v>
      </c>
      <c r="B834" s="257"/>
      <c r="C834" s="257"/>
      <c r="D834" s="257"/>
      <c r="E834" s="257"/>
      <c r="F834" s="257"/>
      <c r="G834" s="257"/>
      <c r="H834" s="257"/>
      <c r="I834" s="257"/>
      <c r="J834" s="257"/>
      <c r="K834" s="257"/>
      <c r="L834" s="257"/>
      <c r="M834" s="257"/>
      <c r="N834" s="257"/>
      <c r="O834" s="257"/>
      <c r="P834" s="257"/>
      <c r="Q834" s="257"/>
      <c r="R834" s="257"/>
      <c r="S834" s="257"/>
      <c r="T834" s="257"/>
      <c r="U834" s="257"/>
      <c r="V834" s="257"/>
      <c r="W834" s="257"/>
      <c r="X834" s="257"/>
      <c r="Y834" s="257"/>
      <c r="Z834" s="257"/>
      <c r="AA834" s="257"/>
      <c r="AB834" s="257"/>
      <c r="AC834" s="257"/>
      <c r="AD834" s="257"/>
      <c r="AE834" s="257"/>
      <c r="AF834" s="257"/>
      <c r="AG834" s="257"/>
      <c r="AH834" s="257"/>
      <c r="AI834" s="257"/>
      <c r="AJ834" s="257"/>
      <c r="AK834" s="257"/>
      <c r="AL834" s="257"/>
      <c r="AM834" s="257"/>
      <c r="AN834" s="257"/>
      <c r="AO834" s="257"/>
    </row>
    <row r="835" spans="1:41" s="73" customFormat="1" ht="12.75" customHeight="1">
      <c r="A835" s="257"/>
      <c r="B835" s="257"/>
      <c r="C835" s="257"/>
      <c r="D835" s="257"/>
      <c r="E835" s="257"/>
      <c r="F835" s="257"/>
      <c r="G835" s="257"/>
      <c r="H835" s="257"/>
      <c r="I835" s="257"/>
      <c r="J835" s="257"/>
      <c r="K835" s="257"/>
      <c r="L835" s="257"/>
      <c r="M835" s="257"/>
      <c r="N835" s="257"/>
      <c r="O835" s="257"/>
      <c r="P835" s="257"/>
      <c r="Q835" s="257"/>
      <c r="R835" s="257"/>
      <c r="S835" s="257"/>
      <c r="T835" s="257"/>
      <c r="U835" s="257"/>
      <c r="V835" s="257"/>
      <c r="W835" s="257"/>
      <c r="X835" s="257"/>
      <c r="Y835" s="257"/>
      <c r="Z835" s="257"/>
      <c r="AA835" s="257"/>
      <c r="AB835" s="257"/>
      <c r="AC835" s="257"/>
      <c r="AD835" s="257"/>
      <c r="AE835" s="257"/>
      <c r="AF835" s="257"/>
      <c r="AG835" s="257"/>
      <c r="AH835" s="257"/>
      <c r="AI835" s="257"/>
      <c r="AJ835" s="257"/>
      <c r="AK835" s="257"/>
      <c r="AL835" s="257"/>
      <c r="AM835" s="257"/>
      <c r="AN835" s="257"/>
      <c r="AO835" s="257"/>
    </row>
    <row r="836" spans="1:41" s="73" customFormat="1" ht="12.75" customHeight="1">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c r="AA836" s="77"/>
      <c r="AB836" s="77"/>
      <c r="AC836" s="77"/>
      <c r="AD836" s="77"/>
      <c r="AE836" s="77"/>
      <c r="AF836" s="77"/>
      <c r="AG836" s="77"/>
      <c r="AH836" s="77"/>
      <c r="AI836" s="77"/>
      <c r="AJ836" s="77"/>
      <c r="AK836" s="77"/>
      <c r="AL836" s="77"/>
      <c r="AM836" s="77"/>
      <c r="AN836" s="77"/>
      <c r="AO836" s="77"/>
    </row>
    <row r="837" spans="4:41" s="12" customFormat="1" ht="12.75" customHeight="1">
      <c r="D837" s="304" t="s">
        <v>970</v>
      </c>
      <c r="E837" s="304"/>
      <c r="F837" s="304"/>
      <c r="G837" s="304"/>
      <c r="H837" s="304"/>
      <c r="I837" s="304"/>
      <c r="J837" s="304"/>
      <c r="K837" s="304"/>
      <c r="L837" s="304"/>
      <c r="M837" s="304"/>
      <c r="N837" s="304"/>
      <c r="O837" s="197"/>
      <c r="P837" s="197"/>
      <c r="Q837" s="197"/>
      <c r="R837" s="197"/>
      <c r="S837" s="197"/>
      <c r="T837" s="197"/>
      <c r="U837" s="197"/>
      <c r="V837" s="197"/>
      <c r="W837" s="197"/>
      <c r="X837" s="197"/>
      <c r="Y837" s="197"/>
      <c r="Z837" s="197"/>
      <c r="AA837" s="197"/>
      <c r="AB837" s="197"/>
      <c r="AC837" s="197"/>
      <c r="AD837" s="197"/>
      <c r="AE837" s="197"/>
      <c r="AF837" s="197"/>
      <c r="AG837" s="197"/>
      <c r="AH837" s="197"/>
      <c r="AI837" s="197"/>
      <c r="AJ837" s="197"/>
      <c r="AK837" s="197"/>
      <c r="AL837" s="197"/>
      <c r="AM837" s="197"/>
      <c r="AN837" s="197"/>
      <c r="AO837" s="197"/>
    </row>
    <row r="838" spans="1:41" s="73" customFormat="1" ht="12.75" customHeight="1">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c r="AA838" s="77"/>
      <c r="AB838" s="77"/>
      <c r="AC838" s="77"/>
      <c r="AD838" s="77"/>
      <c r="AE838" s="77"/>
      <c r="AF838" s="77"/>
      <c r="AG838" s="77"/>
      <c r="AH838" s="77"/>
      <c r="AI838" s="77"/>
      <c r="AJ838" s="77"/>
      <c r="AK838" s="77"/>
      <c r="AL838" s="77"/>
      <c r="AM838" s="77"/>
      <c r="AN838" s="77"/>
      <c r="AO838" s="77"/>
    </row>
    <row r="839" spans="1:41" s="73" customFormat="1" ht="12.75" customHeight="1">
      <c r="A839" s="77"/>
      <c r="B839" s="77"/>
      <c r="C839" s="77"/>
      <c r="D839" s="264" t="s">
        <v>971</v>
      </c>
      <c r="E839" s="264"/>
      <c r="F839" s="264"/>
      <c r="G839" s="264"/>
      <c r="H839" s="264"/>
      <c r="I839" s="264"/>
      <c r="J839" s="264"/>
      <c r="K839" s="264"/>
      <c r="L839" s="264"/>
      <c r="M839" s="264"/>
      <c r="N839" s="264"/>
      <c r="O839" s="115"/>
      <c r="P839" s="456" t="s">
        <v>972</v>
      </c>
      <c r="Q839" s="393"/>
      <c r="R839" s="393"/>
      <c r="S839" s="393"/>
      <c r="T839" s="393"/>
      <c r="U839" s="393"/>
      <c r="V839" s="393"/>
      <c r="W839" s="393"/>
      <c r="X839" s="393"/>
      <c r="Y839" s="393"/>
      <c r="Z839" s="393"/>
      <c r="AA839" s="246"/>
      <c r="AB839" s="246"/>
      <c r="AC839" s="246"/>
      <c r="AD839" s="246"/>
      <c r="AE839" s="246"/>
      <c r="AF839" s="246"/>
      <c r="AG839" s="246"/>
      <c r="AH839" s="246"/>
      <c r="AI839" s="246"/>
      <c r="AJ839" s="246"/>
      <c r="AK839" s="246"/>
      <c r="AL839" s="246"/>
      <c r="AM839" s="246"/>
      <c r="AN839" s="246"/>
      <c r="AO839" s="246"/>
    </row>
    <row r="840" spans="1:41" s="73" customFormat="1" ht="2.25" customHeight="1">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c r="AA840" s="77"/>
      <c r="AB840" s="77"/>
      <c r="AC840" s="77"/>
      <c r="AD840" s="77"/>
      <c r="AE840" s="77"/>
      <c r="AF840" s="77"/>
      <c r="AG840" s="77"/>
      <c r="AH840" s="77"/>
      <c r="AI840" s="77"/>
      <c r="AJ840" s="77"/>
      <c r="AK840" s="77"/>
      <c r="AL840" s="77"/>
      <c r="AM840" s="77"/>
      <c r="AN840" s="77"/>
      <c r="AO840" s="77"/>
    </row>
    <row r="841" spans="1:41" s="73" customFormat="1" ht="12.75" customHeight="1">
      <c r="A841" s="77"/>
      <c r="B841" s="77"/>
      <c r="C841" s="77"/>
      <c r="D841" s="77"/>
      <c r="E841" s="77"/>
      <c r="F841" s="77"/>
      <c r="G841" s="77"/>
      <c r="H841" s="77"/>
      <c r="I841" s="77"/>
      <c r="J841" s="77"/>
      <c r="K841" s="77"/>
      <c r="L841" s="77"/>
      <c r="M841" s="77"/>
      <c r="N841" s="77"/>
      <c r="O841" s="115"/>
      <c r="P841" s="456" t="s">
        <v>973</v>
      </c>
      <c r="Q841" s="393"/>
      <c r="R841" s="393"/>
      <c r="S841" s="393"/>
      <c r="T841" s="393"/>
      <c r="U841" s="393"/>
      <c r="V841" s="393"/>
      <c r="W841" s="393"/>
      <c r="X841" s="393"/>
      <c r="Y841" s="393"/>
      <c r="Z841" s="393"/>
      <c r="AA841" s="393"/>
      <c r="AB841" s="393"/>
      <c r="AC841" s="393"/>
      <c r="AD841" s="393"/>
      <c r="AE841" s="393"/>
      <c r="AF841" s="393"/>
      <c r="AG841" s="393"/>
      <c r="AH841" s="393"/>
      <c r="AI841" s="393"/>
      <c r="AJ841" s="393"/>
      <c r="AK841" s="393"/>
      <c r="AL841" s="393"/>
      <c r="AM841" s="393"/>
      <c r="AN841" s="393"/>
      <c r="AO841" s="393"/>
    </row>
    <row r="842" spans="1:41" s="73" customFormat="1" ht="12.75" customHeight="1">
      <c r="A842" s="77"/>
      <c r="B842" s="77"/>
      <c r="C842" s="77"/>
      <c r="D842" s="77"/>
      <c r="E842" s="77"/>
      <c r="F842" s="77"/>
      <c r="G842" s="77"/>
      <c r="H842" s="77"/>
      <c r="I842" s="77"/>
      <c r="J842" s="77"/>
      <c r="K842" s="77"/>
      <c r="L842" s="77"/>
      <c r="M842" s="77"/>
      <c r="N842" s="77"/>
      <c r="O842" s="77"/>
      <c r="P842" s="70"/>
      <c r="Q842" s="70"/>
      <c r="R842" s="70"/>
      <c r="S842" s="70"/>
      <c r="T842" s="70"/>
      <c r="U842" s="70"/>
      <c r="V842" s="70"/>
      <c r="W842" s="70"/>
      <c r="X842" s="70"/>
      <c r="Y842" s="70"/>
      <c r="Z842" s="70"/>
      <c r="AA842" s="70"/>
      <c r="AB842" s="70"/>
      <c r="AC842" s="70"/>
      <c r="AD842" s="70"/>
      <c r="AE842" s="70"/>
      <c r="AF842" s="70"/>
      <c r="AG842" s="70"/>
      <c r="AH842" s="70"/>
      <c r="AI842" s="70"/>
      <c r="AJ842" s="70"/>
      <c r="AK842" s="70"/>
      <c r="AL842" s="70"/>
      <c r="AM842" s="70"/>
      <c r="AN842" s="70"/>
      <c r="AO842" s="70"/>
    </row>
    <row r="843" spans="1:41" s="73" customFormat="1" ht="12.75" customHeight="1">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c r="AA843" s="77"/>
      <c r="AB843" s="77"/>
      <c r="AC843" s="77"/>
      <c r="AD843" s="77"/>
      <c r="AE843" s="77"/>
      <c r="AF843" s="77"/>
      <c r="AG843" s="77"/>
      <c r="AH843" s="77"/>
      <c r="AI843" s="77"/>
      <c r="AJ843" s="77"/>
      <c r="AK843" s="77"/>
      <c r="AL843" s="77"/>
      <c r="AM843" s="77"/>
      <c r="AN843" s="77"/>
      <c r="AO843" s="77"/>
    </row>
    <row r="844" spans="1:41" s="73" customFormat="1" ht="12.75" customHeight="1">
      <c r="A844" s="77"/>
      <c r="B844" s="77"/>
      <c r="C844" s="77"/>
      <c r="D844" s="264" t="s">
        <v>974</v>
      </c>
      <c r="E844" s="264"/>
      <c r="F844" s="264"/>
      <c r="G844" s="264"/>
      <c r="H844" s="264"/>
      <c r="I844" s="264"/>
      <c r="J844" s="264"/>
      <c r="K844" s="264"/>
      <c r="L844" s="264"/>
      <c r="M844" s="264"/>
      <c r="N844" s="264"/>
      <c r="O844" s="475"/>
      <c r="P844" s="475"/>
      <c r="Q844" s="475"/>
      <c r="R844" s="475"/>
      <c r="S844" s="475"/>
      <c r="T844" s="475"/>
      <c r="U844" s="475"/>
      <c r="V844" s="475"/>
      <c r="W844" s="475"/>
      <c r="X844" s="475"/>
      <c r="Y844" s="475"/>
      <c r="Z844" s="77"/>
      <c r="AA844" s="77"/>
      <c r="AB844" s="77"/>
      <c r="AC844" s="77"/>
      <c r="AD844" s="77"/>
      <c r="AE844" s="77"/>
      <c r="AF844" s="77"/>
      <c r="AG844" s="77"/>
      <c r="AH844" s="77"/>
      <c r="AI844" s="77"/>
      <c r="AJ844" s="77"/>
      <c r="AK844" s="77"/>
      <c r="AL844" s="77"/>
      <c r="AM844" s="77"/>
      <c r="AN844" s="77"/>
      <c r="AO844" s="77"/>
    </row>
    <row r="845" spans="1:41" s="73" customFormat="1" ht="12.75" customHeight="1">
      <c r="A845" s="77"/>
      <c r="B845" s="77"/>
      <c r="C845" s="77"/>
      <c r="D845" s="264"/>
      <c r="E845" s="264"/>
      <c r="F845" s="264"/>
      <c r="G845" s="264"/>
      <c r="H845" s="264"/>
      <c r="I845" s="264"/>
      <c r="J845" s="264"/>
      <c r="K845" s="264"/>
      <c r="L845" s="264"/>
      <c r="M845" s="264"/>
      <c r="N845" s="264"/>
      <c r="O845" s="488" t="s">
        <v>999</v>
      </c>
      <c r="P845" s="488"/>
      <c r="Q845" s="488"/>
      <c r="R845" s="488"/>
      <c r="S845" s="488"/>
      <c r="T845" s="488"/>
      <c r="U845" s="488"/>
      <c r="V845" s="488"/>
      <c r="W845" s="488"/>
      <c r="X845" s="488"/>
      <c r="Y845" s="488"/>
      <c r="Z845" s="77"/>
      <c r="AA845" s="77"/>
      <c r="AB845" s="77"/>
      <c r="AC845" s="77"/>
      <c r="AD845" s="77"/>
      <c r="AE845" s="77"/>
      <c r="AF845" s="77"/>
      <c r="AG845" s="77"/>
      <c r="AH845" s="77"/>
      <c r="AI845" s="77"/>
      <c r="AJ845" s="77"/>
      <c r="AK845" s="77"/>
      <c r="AL845" s="77"/>
      <c r="AM845" s="77"/>
      <c r="AN845" s="77"/>
      <c r="AO845" s="77"/>
    </row>
    <row r="846" spans="1:41" s="73" customFormat="1" ht="12.75" customHeight="1">
      <c r="A846" s="77"/>
      <c r="B846" s="77"/>
      <c r="C846" s="77"/>
      <c r="D846" s="68"/>
      <c r="E846" s="68"/>
      <c r="F846" s="68"/>
      <c r="G846" s="68"/>
      <c r="H846" s="68"/>
      <c r="I846" s="68"/>
      <c r="J846" s="68"/>
      <c r="K846" s="68"/>
      <c r="L846" s="68"/>
      <c r="M846" s="68"/>
      <c r="N846" s="68"/>
      <c r="O846" s="77"/>
      <c r="P846" s="77"/>
      <c r="Q846" s="77"/>
      <c r="R846" s="77"/>
      <c r="S846" s="77"/>
      <c r="T846" s="77"/>
      <c r="U846" s="77"/>
      <c r="V846" s="77"/>
      <c r="W846" s="77"/>
      <c r="X846" s="77"/>
      <c r="Y846" s="77"/>
      <c r="Z846" s="77"/>
      <c r="AA846" s="77"/>
      <c r="AB846" s="77"/>
      <c r="AC846" s="77"/>
      <c r="AD846" s="77"/>
      <c r="AE846" s="77"/>
      <c r="AF846" s="77"/>
      <c r="AG846" s="77"/>
      <c r="AH846" s="77"/>
      <c r="AI846" s="77"/>
      <c r="AJ846" s="77"/>
      <c r="AK846" s="77"/>
      <c r="AL846" s="77"/>
      <c r="AM846" s="77"/>
      <c r="AN846" s="77"/>
      <c r="AO846" s="77"/>
    </row>
    <row r="847" spans="1:41" s="73" customFormat="1" ht="12.75" customHeight="1">
      <c r="A847" s="77"/>
      <c r="B847" s="77"/>
      <c r="C847" s="77"/>
      <c r="D847" s="68"/>
      <c r="E847" s="68"/>
      <c r="F847" s="68"/>
      <c r="G847" s="68"/>
      <c r="H847" s="68"/>
      <c r="I847" s="68"/>
      <c r="J847" s="68"/>
      <c r="K847" s="68"/>
      <c r="L847" s="68"/>
      <c r="M847" s="68"/>
      <c r="N847" s="68"/>
      <c r="O847" s="77"/>
      <c r="P847" s="77"/>
      <c r="Q847" s="77"/>
      <c r="R847" s="77"/>
      <c r="S847" s="77"/>
      <c r="T847" s="77"/>
      <c r="U847" s="77"/>
      <c r="V847" s="77"/>
      <c r="W847" s="77"/>
      <c r="X847" s="77"/>
      <c r="Y847" s="77"/>
      <c r="Z847" s="77"/>
      <c r="AA847" s="77"/>
      <c r="AB847" s="77"/>
      <c r="AC847" s="77"/>
      <c r="AD847" s="77"/>
      <c r="AE847" s="77"/>
      <c r="AF847" s="77"/>
      <c r="AG847" s="77"/>
      <c r="AH847" s="77"/>
      <c r="AI847" s="77"/>
      <c r="AJ847" s="77"/>
      <c r="AK847" s="77"/>
      <c r="AL847" s="77"/>
      <c r="AM847" s="77"/>
      <c r="AN847" s="77"/>
      <c r="AO847" s="77"/>
    </row>
    <row r="848" spans="1:41" s="73" customFormat="1" ht="12.75" customHeight="1">
      <c r="A848" s="77"/>
      <c r="B848" s="77"/>
      <c r="C848" s="77"/>
      <c r="D848" s="68"/>
      <c r="E848" s="68"/>
      <c r="F848" s="68"/>
      <c r="G848" s="68"/>
      <c r="H848" s="68"/>
      <c r="I848" s="68"/>
      <c r="J848" s="68"/>
      <c r="K848" s="68"/>
      <c r="L848" s="68"/>
      <c r="M848" s="68"/>
      <c r="N848" s="68"/>
      <c r="O848" s="77"/>
      <c r="P848" s="77"/>
      <c r="Q848" s="77"/>
      <c r="R848" s="77"/>
      <c r="S848" s="77"/>
      <c r="T848" s="77"/>
      <c r="U848" s="77"/>
      <c r="V848" s="77"/>
      <c r="W848" s="77"/>
      <c r="X848" s="77"/>
      <c r="Y848" s="77"/>
      <c r="Z848" s="77"/>
      <c r="AA848" s="77"/>
      <c r="AB848" s="77"/>
      <c r="AC848" s="77"/>
      <c r="AD848" s="77"/>
      <c r="AE848" s="77"/>
      <c r="AF848" s="77"/>
      <c r="AG848" s="77"/>
      <c r="AH848" s="77"/>
      <c r="AI848" s="77"/>
      <c r="AJ848" s="77"/>
      <c r="AK848" s="77"/>
      <c r="AL848" s="77"/>
      <c r="AM848" s="77"/>
      <c r="AN848" s="77"/>
      <c r="AO848" s="77"/>
    </row>
    <row r="849" spans="1:41" s="73" customFormat="1" ht="12.75" customHeight="1">
      <c r="A849" s="77"/>
      <c r="B849" s="77"/>
      <c r="C849" s="77"/>
      <c r="D849" s="68"/>
      <c r="E849" s="68"/>
      <c r="F849" s="68"/>
      <c r="G849" s="68"/>
      <c r="H849" s="68"/>
      <c r="I849" s="68"/>
      <c r="J849" s="68"/>
      <c r="K849" s="68"/>
      <c r="L849" s="68"/>
      <c r="M849" s="68"/>
      <c r="N849" s="68"/>
      <c r="O849" s="77"/>
      <c r="P849" s="77"/>
      <c r="Q849" s="77"/>
      <c r="R849" s="77"/>
      <c r="S849" s="77"/>
      <c r="T849" s="77"/>
      <c r="U849" s="77"/>
      <c r="V849" s="77"/>
      <c r="W849" s="77"/>
      <c r="X849" s="77"/>
      <c r="Y849" s="77"/>
      <c r="Z849" s="77"/>
      <c r="AA849" s="77"/>
      <c r="AB849" s="77"/>
      <c r="AC849" s="77"/>
      <c r="AD849" s="77"/>
      <c r="AE849" s="77"/>
      <c r="AF849" s="77"/>
      <c r="AG849" s="77"/>
      <c r="AH849" s="77"/>
      <c r="AI849" s="77"/>
      <c r="AJ849" s="77"/>
      <c r="AK849" s="77"/>
      <c r="AL849" s="77"/>
      <c r="AM849" s="77"/>
      <c r="AN849" s="77"/>
      <c r="AO849" s="77"/>
    </row>
    <row r="850" spans="1:41" s="73" customFormat="1" ht="12.75" customHeight="1">
      <c r="A850" s="77"/>
      <c r="B850" s="77"/>
      <c r="C850" s="77"/>
      <c r="D850" s="68"/>
      <c r="E850" s="68"/>
      <c r="F850" s="68"/>
      <c r="G850" s="68"/>
      <c r="H850" s="68"/>
      <c r="I850" s="68"/>
      <c r="J850" s="68"/>
      <c r="K850" s="68"/>
      <c r="L850" s="68"/>
      <c r="M850" s="68"/>
      <c r="N850" s="68"/>
      <c r="O850" s="77"/>
      <c r="P850" s="77"/>
      <c r="Q850" s="77"/>
      <c r="R850" s="77"/>
      <c r="S850" s="77"/>
      <c r="T850" s="77"/>
      <c r="U850" s="77"/>
      <c r="V850" s="77"/>
      <c r="W850" s="77"/>
      <c r="X850" s="77"/>
      <c r="Y850" s="77"/>
      <c r="Z850" s="77"/>
      <c r="AA850" s="77"/>
      <c r="AB850" s="77"/>
      <c r="AC850" s="77"/>
      <c r="AD850" s="77"/>
      <c r="AE850" s="77"/>
      <c r="AF850" s="77"/>
      <c r="AG850" s="77"/>
      <c r="AH850" s="77"/>
      <c r="AI850" s="77"/>
      <c r="AJ850" s="77"/>
      <c r="AK850" s="77"/>
      <c r="AL850" s="77"/>
      <c r="AM850" s="77"/>
      <c r="AN850" s="77"/>
      <c r="AO850" s="77"/>
    </row>
    <row r="851" spans="1:41" s="73" customFormat="1" ht="12.75" customHeight="1">
      <c r="A851" s="77"/>
      <c r="B851" s="77"/>
      <c r="C851" s="77"/>
      <c r="D851" s="68"/>
      <c r="E851" s="68"/>
      <c r="F851" s="68"/>
      <c r="G851" s="68"/>
      <c r="H851" s="68"/>
      <c r="I851" s="68"/>
      <c r="J851" s="68"/>
      <c r="K851" s="68"/>
      <c r="L851" s="68"/>
      <c r="M851" s="68"/>
      <c r="N851" s="68"/>
      <c r="O851" s="77"/>
      <c r="P851" s="77"/>
      <c r="Q851" s="77"/>
      <c r="R851" s="77"/>
      <c r="S851" s="77"/>
      <c r="T851" s="77"/>
      <c r="U851" s="77"/>
      <c r="V851" s="77"/>
      <c r="W851" s="77"/>
      <c r="X851" s="77"/>
      <c r="Y851" s="77"/>
      <c r="Z851" s="77"/>
      <c r="AA851" s="77"/>
      <c r="AB851" s="77"/>
      <c r="AC851" s="77"/>
      <c r="AD851" s="77"/>
      <c r="AE851" s="77"/>
      <c r="AF851" s="77"/>
      <c r="AG851" s="77"/>
      <c r="AH851" s="77"/>
      <c r="AI851" s="77"/>
      <c r="AJ851" s="77"/>
      <c r="AK851" s="77"/>
      <c r="AL851" s="77"/>
      <c r="AM851" s="77"/>
      <c r="AN851" s="77"/>
      <c r="AO851" s="77"/>
    </row>
    <row r="852" spans="1:41" s="73" customFormat="1" ht="12.75" customHeight="1">
      <c r="A852" s="77"/>
      <c r="B852" s="77"/>
      <c r="C852" s="77"/>
      <c r="D852" s="68"/>
      <c r="E852" s="68"/>
      <c r="F852" s="68"/>
      <c r="G852" s="68"/>
      <c r="H852" s="68"/>
      <c r="I852" s="68"/>
      <c r="J852" s="68"/>
      <c r="K852" s="68"/>
      <c r="L852" s="68"/>
      <c r="M852" s="68"/>
      <c r="N852" s="68"/>
      <c r="O852" s="77"/>
      <c r="P852" s="77"/>
      <c r="Q852" s="77"/>
      <c r="R852" s="77"/>
      <c r="S852" s="77"/>
      <c r="T852" s="77"/>
      <c r="U852" s="77"/>
      <c r="V852" s="77"/>
      <c r="W852" s="77"/>
      <c r="X852" s="77"/>
      <c r="Y852" s="77"/>
      <c r="Z852" s="77"/>
      <c r="AA852" s="77"/>
      <c r="AB852" s="77"/>
      <c r="AC852" s="77"/>
      <c r="AD852" s="77"/>
      <c r="AE852" s="77"/>
      <c r="AF852" s="77"/>
      <c r="AG852" s="77"/>
      <c r="AH852" s="77"/>
      <c r="AI852" s="77"/>
      <c r="AJ852" s="77"/>
      <c r="AK852" s="77"/>
      <c r="AL852" s="77"/>
      <c r="AM852" s="77"/>
      <c r="AN852" s="77"/>
      <c r="AO852" s="77"/>
    </row>
    <row r="853" spans="1:41" s="73" customFormat="1" ht="12.75" customHeight="1">
      <c r="A853" s="77"/>
      <c r="B853" s="77"/>
      <c r="C853" s="77"/>
      <c r="D853" s="68"/>
      <c r="E853" s="68"/>
      <c r="F853" s="68"/>
      <c r="G853" s="68"/>
      <c r="H853" s="68"/>
      <c r="I853" s="68"/>
      <c r="J853" s="68"/>
      <c r="K853" s="68"/>
      <c r="L853" s="68"/>
      <c r="M853" s="68"/>
      <c r="N853" s="68"/>
      <c r="O853" s="77"/>
      <c r="P853" s="77"/>
      <c r="Q853" s="77"/>
      <c r="R853" s="77"/>
      <c r="S853" s="77"/>
      <c r="T853" s="77"/>
      <c r="U853" s="77"/>
      <c r="V853" s="77"/>
      <c r="W853" s="77"/>
      <c r="X853" s="77"/>
      <c r="Y853" s="77"/>
      <c r="Z853" s="77"/>
      <c r="AA853" s="77"/>
      <c r="AB853" s="77"/>
      <c r="AC853" s="77"/>
      <c r="AD853" s="77"/>
      <c r="AE853" s="77"/>
      <c r="AF853" s="77"/>
      <c r="AG853" s="77"/>
      <c r="AH853" s="77"/>
      <c r="AI853" s="77"/>
      <c r="AJ853" s="77"/>
      <c r="AK853" s="77"/>
      <c r="AL853" s="77"/>
      <c r="AM853" s="77"/>
      <c r="AN853" s="77"/>
      <c r="AO853" s="77"/>
    </row>
    <row r="854" spans="1:41" s="73" customFormat="1" ht="12.75" customHeight="1">
      <c r="A854" s="77"/>
      <c r="B854" s="77"/>
      <c r="C854" s="77"/>
      <c r="D854" s="68"/>
      <c r="E854" s="68"/>
      <c r="F854" s="68"/>
      <c r="G854" s="68"/>
      <c r="H854" s="68"/>
      <c r="I854" s="68"/>
      <c r="J854" s="68"/>
      <c r="K854" s="68"/>
      <c r="L854" s="68"/>
      <c r="M854" s="68"/>
      <c r="N854" s="68"/>
      <c r="O854" s="77"/>
      <c r="P854" s="77"/>
      <c r="Q854" s="77"/>
      <c r="R854" s="77"/>
      <c r="S854" s="77"/>
      <c r="T854" s="77"/>
      <c r="U854" s="77"/>
      <c r="V854" s="77"/>
      <c r="W854" s="77"/>
      <c r="X854" s="77"/>
      <c r="Y854" s="77"/>
      <c r="Z854" s="77"/>
      <c r="AA854" s="77"/>
      <c r="AB854" s="77"/>
      <c r="AC854" s="77"/>
      <c r="AD854" s="77"/>
      <c r="AE854" s="77"/>
      <c r="AF854" s="77"/>
      <c r="AG854" s="77"/>
      <c r="AH854" s="77"/>
      <c r="AI854" s="77"/>
      <c r="AJ854" s="77"/>
      <c r="AK854" s="77"/>
      <c r="AL854" s="77"/>
      <c r="AM854" s="77"/>
      <c r="AN854" s="77"/>
      <c r="AO854" s="77"/>
    </row>
    <row r="855" spans="1:41" s="73" customFormat="1" ht="12.75" customHeight="1">
      <c r="A855" s="77"/>
      <c r="B855" s="77"/>
      <c r="C855" s="77"/>
      <c r="D855" s="68"/>
      <c r="E855" s="68"/>
      <c r="F855" s="68"/>
      <c r="G855" s="68"/>
      <c r="H855" s="68"/>
      <c r="I855" s="68"/>
      <c r="J855" s="68"/>
      <c r="K855" s="68"/>
      <c r="L855" s="68"/>
      <c r="M855" s="68"/>
      <c r="N855" s="68"/>
      <c r="O855" s="77"/>
      <c r="P855" s="77"/>
      <c r="Q855" s="77"/>
      <c r="R855" s="77"/>
      <c r="S855" s="77"/>
      <c r="T855" s="77"/>
      <c r="U855" s="77"/>
      <c r="V855" s="77"/>
      <c r="W855" s="77"/>
      <c r="X855" s="77"/>
      <c r="Y855" s="77"/>
      <c r="Z855" s="77"/>
      <c r="AA855" s="77"/>
      <c r="AB855" s="77"/>
      <c r="AC855" s="77"/>
      <c r="AD855" s="77"/>
      <c r="AE855" s="77"/>
      <c r="AF855" s="77"/>
      <c r="AG855" s="77"/>
      <c r="AH855" s="77"/>
      <c r="AI855" s="77"/>
      <c r="AJ855" s="77"/>
      <c r="AK855" s="77"/>
      <c r="AL855" s="77"/>
      <c r="AM855" s="77"/>
      <c r="AN855" s="77"/>
      <c r="AO855" s="77"/>
    </row>
    <row r="856" spans="1:41" s="73" customFormat="1" ht="12.75" customHeight="1">
      <c r="A856" s="77"/>
      <c r="B856" s="77"/>
      <c r="C856" s="77"/>
      <c r="D856" s="68"/>
      <c r="E856" s="68"/>
      <c r="F856" s="68"/>
      <c r="G856" s="68"/>
      <c r="H856" s="68"/>
      <c r="I856" s="68"/>
      <c r="J856" s="68"/>
      <c r="K856" s="68"/>
      <c r="L856" s="68"/>
      <c r="M856" s="68"/>
      <c r="N856" s="68"/>
      <c r="O856" s="77"/>
      <c r="P856" s="77"/>
      <c r="Q856" s="77"/>
      <c r="R856" s="77"/>
      <c r="S856" s="77"/>
      <c r="T856" s="77"/>
      <c r="U856" s="77"/>
      <c r="V856" s="77"/>
      <c r="W856" s="77"/>
      <c r="X856" s="77"/>
      <c r="Y856" s="77"/>
      <c r="Z856" s="77"/>
      <c r="AA856" s="77"/>
      <c r="AB856" s="77"/>
      <c r="AC856" s="77"/>
      <c r="AD856" s="77"/>
      <c r="AE856" s="77"/>
      <c r="AF856" s="77"/>
      <c r="AG856" s="77"/>
      <c r="AH856" s="77"/>
      <c r="AI856" s="77"/>
      <c r="AJ856" s="77"/>
      <c r="AK856" s="77"/>
      <c r="AL856" s="77"/>
      <c r="AM856" s="77"/>
      <c r="AN856" s="77"/>
      <c r="AO856" s="77"/>
    </row>
    <row r="857" spans="1:41" s="73" customFormat="1" ht="12.75" customHeight="1">
      <c r="A857" s="77"/>
      <c r="B857" s="77"/>
      <c r="C857" s="77"/>
      <c r="D857" s="68"/>
      <c r="E857" s="68"/>
      <c r="F857" s="68"/>
      <c r="G857" s="68"/>
      <c r="H857" s="68"/>
      <c r="I857" s="68"/>
      <c r="J857" s="68"/>
      <c r="K857" s="68"/>
      <c r="L857" s="68"/>
      <c r="M857" s="68"/>
      <c r="N857" s="68"/>
      <c r="O857" s="77"/>
      <c r="P857" s="77"/>
      <c r="Q857" s="77"/>
      <c r="R857" s="77"/>
      <c r="S857" s="77"/>
      <c r="T857" s="77"/>
      <c r="U857" s="77"/>
      <c r="V857" s="77"/>
      <c r="W857" s="77"/>
      <c r="X857" s="77"/>
      <c r="Y857" s="77"/>
      <c r="Z857" s="77"/>
      <c r="AA857" s="77"/>
      <c r="AB857" s="77"/>
      <c r="AC857" s="77"/>
      <c r="AD857" s="77"/>
      <c r="AE857" s="77"/>
      <c r="AF857" s="77"/>
      <c r="AG857" s="77"/>
      <c r="AH857" s="77"/>
      <c r="AI857" s="77"/>
      <c r="AJ857" s="77"/>
      <c r="AK857" s="77"/>
      <c r="AL857" s="77"/>
      <c r="AM857" s="77"/>
      <c r="AN857" s="77"/>
      <c r="AO857" s="77"/>
    </row>
    <row r="858" spans="1:41" s="73" customFormat="1" ht="12.75" customHeight="1">
      <c r="A858" s="77"/>
      <c r="B858" s="77"/>
      <c r="C858" s="77"/>
      <c r="D858" s="68"/>
      <c r="E858" s="68"/>
      <c r="F858" s="68"/>
      <c r="G858" s="68"/>
      <c r="H858" s="68"/>
      <c r="I858" s="68"/>
      <c r="J858" s="68"/>
      <c r="K858" s="68"/>
      <c r="L858" s="68"/>
      <c r="M858" s="68"/>
      <c r="N858" s="68"/>
      <c r="O858" s="77"/>
      <c r="P858" s="77"/>
      <c r="Q858" s="77"/>
      <c r="R858" s="77"/>
      <c r="S858" s="77"/>
      <c r="T858" s="77"/>
      <c r="U858" s="77"/>
      <c r="V858" s="77"/>
      <c r="W858" s="77"/>
      <c r="X858" s="77"/>
      <c r="Y858" s="77"/>
      <c r="Z858" s="77"/>
      <c r="AA858" s="77"/>
      <c r="AB858" s="77"/>
      <c r="AC858" s="77"/>
      <c r="AD858" s="77"/>
      <c r="AE858" s="77"/>
      <c r="AF858" s="77"/>
      <c r="AG858" s="77"/>
      <c r="AH858" s="77"/>
      <c r="AI858" s="77"/>
      <c r="AJ858" s="77"/>
      <c r="AK858" s="77"/>
      <c r="AL858" s="77"/>
      <c r="AM858" s="77"/>
      <c r="AN858" s="77"/>
      <c r="AO858" s="77"/>
    </row>
    <row r="859" ht="12.75" customHeight="1">
      <c r="B859" s="34"/>
    </row>
    <row r="860" spans="1:41" ht="12.75" customHeight="1">
      <c r="A860" s="257" t="s">
        <v>975</v>
      </c>
      <c r="B860" s="257"/>
      <c r="C860" s="257"/>
      <c r="D860" s="257"/>
      <c r="E860" s="257"/>
      <c r="F860" s="257"/>
      <c r="G860" s="257"/>
      <c r="H860" s="257"/>
      <c r="I860" s="257"/>
      <c r="J860" s="257"/>
      <c r="K860" s="257"/>
      <c r="L860" s="257"/>
      <c r="M860" s="257"/>
      <c r="N860" s="257"/>
      <c r="O860" s="257"/>
      <c r="P860" s="257"/>
      <c r="Q860" s="257"/>
      <c r="R860" s="257"/>
      <c r="S860" s="257"/>
      <c r="T860" s="257"/>
      <c r="U860" s="257"/>
      <c r="V860" s="257"/>
      <c r="W860" s="257"/>
      <c r="X860" s="257"/>
      <c r="Y860" s="257"/>
      <c r="Z860" s="257"/>
      <c r="AA860" s="257"/>
      <c r="AB860" s="257"/>
      <c r="AC860" s="257"/>
      <c r="AD860" s="257"/>
      <c r="AE860" s="257"/>
      <c r="AF860" s="257"/>
      <c r="AG860" s="257"/>
      <c r="AH860" s="257"/>
      <c r="AI860" s="257"/>
      <c r="AJ860" s="257"/>
      <c r="AK860" s="257"/>
      <c r="AL860" s="257"/>
      <c r="AM860" s="257"/>
      <c r="AN860" s="257"/>
      <c r="AO860" s="257"/>
    </row>
    <row r="861" spans="1:41" ht="12.75" customHeight="1">
      <c r="A861" s="257"/>
      <c r="B861" s="257"/>
      <c r="C861" s="257"/>
      <c r="D861" s="257"/>
      <c r="E861" s="257"/>
      <c r="F861" s="257"/>
      <c r="G861" s="257"/>
      <c r="H861" s="257"/>
      <c r="I861" s="257"/>
      <c r="J861" s="257"/>
      <c r="K861" s="257"/>
      <c r="L861" s="257"/>
      <c r="M861" s="257"/>
      <c r="N861" s="257"/>
      <c r="O861" s="257"/>
      <c r="P861" s="257"/>
      <c r="Q861" s="257"/>
      <c r="R861" s="257"/>
      <c r="S861" s="257"/>
      <c r="T861" s="257"/>
      <c r="U861" s="257"/>
      <c r="V861" s="257"/>
      <c r="W861" s="257"/>
      <c r="X861" s="257"/>
      <c r="Y861" s="257"/>
      <c r="Z861" s="257"/>
      <c r="AA861" s="257"/>
      <c r="AB861" s="257"/>
      <c r="AC861" s="257"/>
      <c r="AD861" s="257"/>
      <c r="AE861" s="257"/>
      <c r="AF861" s="257"/>
      <c r="AG861" s="257"/>
      <c r="AH861" s="257"/>
      <c r="AI861" s="257"/>
      <c r="AJ861" s="257"/>
      <c r="AK861" s="257"/>
      <c r="AL861" s="257"/>
      <c r="AM861" s="257"/>
      <c r="AN861" s="257"/>
      <c r="AO861" s="257"/>
    </row>
    <row r="863" spans="1:41" s="73" customFormat="1" ht="12.75" customHeight="1">
      <c r="A863" s="227" t="s">
        <v>976</v>
      </c>
      <c r="B863" s="227"/>
      <c r="C863" s="476" t="s">
        <v>977</v>
      </c>
      <c r="D863" s="477"/>
      <c r="E863" s="477"/>
      <c r="F863" s="477"/>
      <c r="G863" s="477"/>
      <c r="H863" s="477"/>
      <c r="I863" s="477"/>
      <c r="J863" s="477"/>
      <c r="K863" s="477"/>
      <c r="L863" s="477"/>
      <c r="M863" s="477"/>
      <c r="N863" s="477"/>
      <c r="O863" s="477"/>
      <c r="P863" s="477"/>
      <c r="Q863" s="477"/>
      <c r="R863" s="477"/>
      <c r="S863" s="477"/>
      <c r="T863" s="477"/>
      <c r="U863" s="477"/>
      <c r="V863" s="477"/>
      <c r="W863" s="477"/>
      <c r="X863" s="477"/>
      <c r="Y863" s="477"/>
      <c r="Z863" s="477"/>
      <c r="AA863" s="477"/>
      <c r="AB863" s="477"/>
      <c r="AC863" s="477"/>
      <c r="AD863" s="477"/>
      <c r="AE863" s="477"/>
      <c r="AF863" s="477"/>
      <c r="AG863" s="477"/>
      <c r="AH863" s="477"/>
      <c r="AI863" s="477"/>
      <c r="AJ863" s="477"/>
      <c r="AK863" s="478"/>
      <c r="AL863" s="227" t="s">
        <v>978</v>
      </c>
      <c r="AM863" s="227"/>
      <c r="AN863" s="227"/>
      <c r="AO863" s="227"/>
    </row>
    <row r="864" spans="1:41" s="73" customFormat="1" ht="12.75" customHeight="1">
      <c r="A864" s="227"/>
      <c r="B864" s="227"/>
      <c r="C864" s="479"/>
      <c r="D864" s="480"/>
      <c r="E864" s="480"/>
      <c r="F864" s="480"/>
      <c r="G864" s="480"/>
      <c r="H864" s="480"/>
      <c r="I864" s="480"/>
      <c r="J864" s="480"/>
      <c r="K864" s="480"/>
      <c r="L864" s="480"/>
      <c r="M864" s="480"/>
      <c r="N864" s="480"/>
      <c r="O864" s="480"/>
      <c r="P864" s="480"/>
      <c r="Q864" s="480"/>
      <c r="R864" s="480"/>
      <c r="S864" s="480"/>
      <c r="T864" s="480"/>
      <c r="U864" s="480"/>
      <c r="V864" s="480"/>
      <c r="W864" s="480"/>
      <c r="X864" s="480"/>
      <c r="Y864" s="480"/>
      <c r="Z864" s="480"/>
      <c r="AA864" s="480"/>
      <c r="AB864" s="480"/>
      <c r="AC864" s="480"/>
      <c r="AD864" s="480"/>
      <c r="AE864" s="480"/>
      <c r="AF864" s="480"/>
      <c r="AG864" s="480"/>
      <c r="AH864" s="480"/>
      <c r="AI864" s="480"/>
      <c r="AJ864" s="480"/>
      <c r="AK864" s="481"/>
      <c r="AL864" s="227"/>
      <c r="AM864" s="227"/>
      <c r="AN864" s="227"/>
      <c r="AO864" s="227"/>
    </row>
    <row r="865" spans="1:41" s="73" customFormat="1" ht="12.75" customHeight="1">
      <c r="A865" s="471" t="s">
        <v>823</v>
      </c>
      <c r="B865" s="471"/>
      <c r="C865" s="469" t="s">
        <v>1004</v>
      </c>
      <c r="D865" s="469"/>
      <c r="E865" s="469"/>
      <c r="F865" s="469"/>
      <c r="G865" s="469"/>
      <c r="H865" s="469"/>
      <c r="I865" s="469"/>
      <c r="J865" s="469"/>
      <c r="K865" s="469"/>
      <c r="L865" s="469"/>
      <c r="M865" s="469"/>
      <c r="N865" s="469"/>
      <c r="O865" s="469"/>
      <c r="P865" s="469"/>
      <c r="Q865" s="469"/>
      <c r="R865" s="469"/>
      <c r="S865" s="469"/>
      <c r="T865" s="469"/>
      <c r="U865" s="469"/>
      <c r="V865" s="469"/>
      <c r="W865" s="469"/>
      <c r="X865" s="469"/>
      <c r="Y865" s="469"/>
      <c r="Z865" s="469"/>
      <c r="AA865" s="469"/>
      <c r="AB865" s="469"/>
      <c r="AC865" s="469"/>
      <c r="AD865" s="469"/>
      <c r="AE865" s="469"/>
      <c r="AF865" s="469"/>
      <c r="AG865" s="469"/>
      <c r="AH865" s="469"/>
      <c r="AI865" s="469"/>
      <c r="AJ865" s="469"/>
      <c r="AK865" s="469"/>
      <c r="AL865" s="472"/>
      <c r="AM865" s="472"/>
      <c r="AN865" s="472"/>
      <c r="AO865" s="472"/>
    </row>
    <row r="866" spans="1:41" s="73" customFormat="1" ht="12.75" customHeight="1">
      <c r="A866" s="471"/>
      <c r="B866" s="471"/>
      <c r="C866" s="469"/>
      <c r="D866" s="469"/>
      <c r="E866" s="469"/>
      <c r="F866" s="469"/>
      <c r="G866" s="469"/>
      <c r="H866" s="469"/>
      <c r="I866" s="469"/>
      <c r="J866" s="469"/>
      <c r="K866" s="469"/>
      <c r="L866" s="469"/>
      <c r="M866" s="469"/>
      <c r="N866" s="469"/>
      <c r="O866" s="469"/>
      <c r="P866" s="469"/>
      <c r="Q866" s="469"/>
      <c r="R866" s="469"/>
      <c r="S866" s="469"/>
      <c r="T866" s="469"/>
      <c r="U866" s="469"/>
      <c r="V866" s="469"/>
      <c r="W866" s="469"/>
      <c r="X866" s="469"/>
      <c r="Y866" s="469"/>
      <c r="Z866" s="469"/>
      <c r="AA866" s="469"/>
      <c r="AB866" s="469"/>
      <c r="AC866" s="469"/>
      <c r="AD866" s="469"/>
      <c r="AE866" s="469"/>
      <c r="AF866" s="469"/>
      <c r="AG866" s="469"/>
      <c r="AH866" s="469"/>
      <c r="AI866" s="469"/>
      <c r="AJ866" s="469"/>
      <c r="AK866" s="469"/>
      <c r="AL866" s="472"/>
      <c r="AM866" s="472"/>
      <c r="AN866" s="472"/>
      <c r="AO866" s="472"/>
    </row>
    <row r="867" spans="1:41" s="73" customFormat="1" ht="12.75" customHeight="1">
      <c r="A867" s="471" t="s">
        <v>831</v>
      </c>
      <c r="B867" s="471"/>
      <c r="C867" s="469" t="s">
        <v>1005</v>
      </c>
      <c r="D867" s="469"/>
      <c r="E867" s="469"/>
      <c r="F867" s="469"/>
      <c r="G867" s="469"/>
      <c r="H867" s="469"/>
      <c r="I867" s="469"/>
      <c r="J867" s="469"/>
      <c r="K867" s="469"/>
      <c r="L867" s="469"/>
      <c r="M867" s="469"/>
      <c r="N867" s="469"/>
      <c r="O867" s="469"/>
      <c r="P867" s="469"/>
      <c r="Q867" s="469"/>
      <c r="R867" s="469"/>
      <c r="S867" s="469"/>
      <c r="T867" s="469"/>
      <c r="U867" s="469"/>
      <c r="V867" s="469"/>
      <c r="W867" s="469"/>
      <c r="X867" s="469"/>
      <c r="Y867" s="469"/>
      <c r="Z867" s="469"/>
      <c r="AA867" s="469"/>
      <c r="AB867" s="469"/>
      <c r="AC867" s="469"/>
      <c r="AD867" s="469"/>
      <c r="AE867" s="469"/>
      <c r="AF867" s="469"/>
      <c r="AG867" s="469"/>
      <c r="AH867" s="469"/>
      <c r="AI867" s="469"/>
      <c r="AJ867" s="469"/>
      <c r="AK867" s="469"/>
      <c r="AL867" s="470">
        <v>12</v>
      </c>
      <c r="AM867" s="470"/>
      <c r="AN867" s="470"/>
      <c r="AO867" s="470"/>
    </row>
    <row r="868" spans="1:41" s="73" customFormat="1" ht="12.75" customHeight="1">
      <c r="A868" s="471"/>
      <c r="B868" s="471"/>
      <c r="C868" s="469"/>
      <c r="D868" s="469"/>
      <c r="E868" s="469"/>
      <c r="F868" s="469"/>
      <c r="G868" s="469"/>
      <c r="H868" s="469"/>
      <c r="I868" s="469"/>
      <c r="J868" s="469"/>
      <c r="K868" s="469"/>
      <c r="L868" s="469"/>
      <c r="M868" s="469"/>
      <c r="N868" s="469"/>
      <c r="O868" s="469"/>
      <c r="P868" s="469"/>
      <c r="Q868" s="469"/>
      <c r="R868" s="469"/>
      <c r="S868" s="469"/>
      <c r="T868" s="469"/>
      <c r="U868" s="469"/>
      <c r="V868" s="469"/>
      <c r="W868" s="469"/>
      <c r="X868" s="469"/>
      <c r="Y868" s="469"/>
      <c r="Z868" s="469"/>
      <c r="AA868" s="469"/>
      <c r="AB868" s="469"/>
      <c r="AC868" s="469"/>
      <c r="AD868" s="469"/>
      <c r="AE868" s="469"/>
      <c r="AF868" s="469"/>
      <c r="AG868" s="469"/>
      <c r="AH868" s="469"/>
      <c r="AI868" s="469"/>
      <c r="AJ868" s="469"/>
      <c r="AK868" s="469"/>
      <c r="AL868" s="470"/>
      <c r="AM868" s="470"/>
      <c r="AN868" s="470"/>
      <c r="AO868" s="470"/>
    </row>
    <row r="869" spans="1:41" s="73" customFormat="1" ht="12.75" customHeight="1">
      <c r="A869" s="471" t="s">
        <v>979</v>
      </c>
      <c r="B869" s="471"/>
      <c r="C869" s="469" t="s">
        <v>1006</v>
      </c>
      <c r="D869" s="469"/>
      <c r="E869" s="469"/>
      <c r="F869" s="469"/>
      <c r="G869" s="469"/>
      <c r="H869" s="469"/>
      <c r="I869" s="469"/>
      <c r="J869" s="469"/>
      <c r="K869" s="469"/>
      <c r="L869" s="469"/>
      <c r="M869" s="469"/>
      <c r="N869" s="469"/>
      <c r="O869" s="469"/>
      <c r="P869" s="469"/>
      <c r="Q869" s="469"/>
      <c r="R869" s="469"/>
      <c r="S869" s="469"/>
      <c r="T869" s="469"/>
      <c r="U869" s="469"/>
      <c r="V869" s="469"/>
      <c r="W869" s="469"/>
      <c r="X869" s="469"/>
      <c r="Y869" s="469"/>
      <c r="Z869" s="469"/>
      <c r="AA869" s="469"/>
      <c r="AB869" s="469"/>
      <c r="AC869" s="469"/>
      <c r="AD869" s="469"/>
      <c r="AE869" s="469"/>
      <c r="AF869" s="469"/>
      <c r="AG869" s="469"/>
      <c r="AH869" s="469"/>
      <c r="AI869" s="469"/>
      <c r="AJ869" s="469"/>
      <c r="AK869" s="469"/>
      <c r="AL869" s="470">
        <v>1</v>
      </c>
      <c r="AM869" s="470"/>
      <c r="AN869" s="470"/>
      <c r="AO869" s="470"/>
    </row>
    <row r="870" spans="1:41" s="73" customFormat="1" ht="12.75" customHeight="1">
      <c r="A870" s="471"/>
      <c r="B870" s="471"/>
      <c r="C870" s="469"/>
      <c r="D870" s="469"/>
      <c r="E870" s="469"/>
      <c r="F870" s="469"/>
      <c r="G870" s="469"/>
      <c r="H870" s="469"/>
      <c r="I870" s="469"/>
      <c r="J870" s="469"/>
      <c r="K870" s="469"/>
      <c r="L870" s="469"/>
      <c r="M870" s="469"/>
      <c r="N870" s="469"/>
      <c r="O870" s="469"/>
      <c r="P870" s="469"/>
      <c r="Q870" s="469"/>
      <c r="R870" s="469"/>
      <c r="S870" s="469"/>
      <c r="T870" s="469"/>
      <c r="U870" s="469"/>
      <c r="V870" s="469"/>
      <c r="W870" s="469"/>
      <c r="X870" s="469"/>
      <c r="Y870" s="469"/>
      <c r="Z870" s="469"/>
      <c r="AA870" s="469"/>
      <c r="AB870" s="469"/>
      <c r="AC870" s="469"/>
      <c r="AD870" s="469"/>
      <c r="AE870" s="469"/>
      <c r="AF870" s="469"/>
      <c r="AG870" s="469"/>
      <c r="AH870" s="469"/>
      <c r="AI870" s="469"/>
      <c r="AJ870" s="469"/>
      <c r="AK870" s="469"/>
      <c r="AL870" s="470"/>
      <c r="AM870" s="470"/>
      <c r="AN870" s="470"/>
      <c r="AO870" s="470"/>
    </row>
    <row r="871" spans="1:41" s="73" customFormat="1" ht="12.75" customHeight="1">
      <c r="A871" s="471" t="s">
        <v>833</v>
      </c>
      <c r="B871" s="471"/>
      <c r="C871" s="469" t="s">
        <v>1007</v>
      </c>
      <c r="D871" s="469"/>
      <c r="E871" s="469"/>
      <c r="F871" s="469"/>
      <c r="G871" s="469"/>
      <c r="H871" s="469"/>
      <c r="I871" s="469"/>
      <c r="J871" s="469"/>
      <c r="K871" s="469"/>
      <c r="L871" s="469"/>
      <c r="M871" s="469"/>
      <c r="N871" s="469"/>
      <c r="O871" s="469"/>
      <c r="P871" s="469"/>
      <c r="Q871" s="469"/>
      <c r="R871" s="469"/>
      <c r="S871" s="469"/>
      <c r="T871" s="469"/>
      <c r="U871" s="469"/>
      <c r="V871" s="469"/>
      <c r="W871" s="469"/>
      <c r="X871" s="469"/>
      <c r="Y871" s="469"/>
      <c r="Z871" s="469"/>
      <c r="AA871" s="469"/>
      <c r="AB871" s="469"/>
      <c r="AC871" s="469"/>
      <c r="AD871" s="469"/>
      <c r="AE871" s="469"/>
      <c r="AF871" s="469"/>
      <c r="AG871" s="469"/>
      <c r="AH871" s="469"/>
      <c r="AI871" s="469"/>
      <c r="AJ871" s="469"/>
      <c r="AK871" s="469"/>
      <c r="AL871" s="470">
        <v>1</v>
      </c>
      <c r="AM871" s="470"/>
      <c r="AN871" s="470"/>
      <c r="AO871" s="470"/>
    </row>
    <row r="872" spans="1:41" s="73" customFormat="1" ht="12.75" customHeight="1">
      <c r="A872" s="471"/>
      <c r="B872" s="471"/>
      <c r="C872" s="469"/>
      <c r="D872" s="469"/>
      <c r="E872" s="469"/>
      <c r="F872" s="469"/>
      <c r="G872" s="469"/>
      <c r="H872" s="469"/>
      <c r="I872" s="469"/>
      <c r="J872" s="469"/>
      <c r="K872" s="469"/>
      <c r="L872" s="469"/>
      <c r="M872" s="469"/>
      <c r="N872" s="469"/>
      <c r="O872" s="469"/>
      <c r="P872" s="469"/>
      <c r="Q872" s="469"/>
      <c r="R872" s="469"/>
      <c r="S872" s="469"/>
      <c r="T872" s="469"/>
      <c r="U872" s="469"/>
      <c r="V872" s="469"/>
      <c r="W872" s="469"/>
      <c r="X872" s="469"/>
      <c r="Y872" s="469"/>
      <c r="Z872" s="469"/>
      <c r="AA872" s="469"/>
      <c r="AB872" s="469"/>
      <c r="AC872" s="469"/>
      <c r="AD872" s="469"/>
      <c r="AE872" s="469"/>
      <c r="AF872" s="469"/>
      <c r="AG872" s="469"/>
      <c r="AH872" s="469"/>
      <c r="AI872" s="469"/>
      <c r="AJ872" s="469"/>
      <c r="AK872" s="469"/>
      <c r="AL872" s="470"/>
      <c r="AM872" s="470"/>
      <c r="AN872" s="470"/>
      <c r="AO872" s="470"/>
    </row>
    <row r="873" spans="1:41" s="73" customFormat="1" ht="12.75" customHeight="1">
      <c r="A873" s="471" t="s">
        <v>834</v>
      </c>
      <c r="B873" s="471"/>
      <c r="C873" s="469" t="s">
        <v>980</v>
      </c>
      <c r="D873" s="469"/>
      <c r="E873" s="469"/>
      <c r="F873" s="469"/>
      <c r="G873" s="469"/>
      <c r="H873" s="469"/>
      <c r="I873" s="469"/>
      <c r="J873" s="469"/>
      <c r="K873" s="469"/>
      <c r="L873" s="469"/>
      <c r="M873" s="469"/>
      <c r="N873" s="469"/>
      <c r="O873" s="469"/>
      <c r="P873" s="469"/>
      <c r="Q873" s="469"/>
      <c r="R873" s="469"/>
      <c r="S873" s="469"/>
      <c r="T873" s="469"/>
      <c r="U873" s="469"/>
      <c r="V873" s="469"/>
      <c r="W873" s="469"/>
      <c r="X873" s="469"/>
      <c r="Y873" s="469"/>
      <c r="Z873" s="469"/>
      <c r="AA873" s="469"/>
      <c r="AB873" s="469"/>
      <c r="AC873" s="469"/>
      <c r="AD873" s="469"/>
      <c r="AE873" s="469"/>
      <c r="AF873" s="469"/>
      <c r="AG873" s="469"/>
      <c r="AH873" s="469"/>
      <c r="AI873" s="469"/>
      <c r="AJ873" s="469"/>
      <c r="AK873" s="469"/>
      <c r="AL873" s="470" t="s">
        <v>981</v>
      </c>
      <c r="AM873" s="470"/>
      <c r="AN873" s="470"/>
      <c r="AO873" s="470"/>
    </row>
    <row r="874" spans="1:41" s="73" customFormat="1" ht="12.75" customHeight="1">
      <c r="A874" s="471"/>
      <c r="B874" s="471"/>
      <c r="C874" s="469"/>
      <c r="D874" s="469"/>
      <c r="E874" s="469"/>
      <c r="F874" s="469"/>
      <c r="G874" s="469"/>
      <c r="H874" s="469"/>
      <c r="I874" s="469"/>
      <c r="J874" s="469"/>
      <c r="K874" s="469"/>
      <c r="L874" s="469"/>
      <c r="M874" s="469"/>
      <c r="N874" s="469"/>
      <c r="O874" s="469"/>
      <c r="P874" s="469"/>
      <c r="Q874" s="469"/>
      <c r="R874" s="469"/>
      <c r="S874" s="469"/>
      <c r="T874" s="469"/>
      <c r="U874" s="469"/>
      <c r="V874" s="469"/>
      <c r="W874" s="469"/>
      <c r="X874" s="469"/>
      <c r="Y874" s="469"/>
      <c r="Z874" s="469"/>
      <c r="AA874" s="469"/>
      <c r="AB874" s="469"/>
      <c r="AC874" s="469"/>
      <c r="AD874" s="469"/>
      <c r="AE874" s="469"/>
      <c r="AF874" s="469"/>
      <c r="AG874" s="469"/>
      <c r="AH874" s="469"/>
      <c r="AI874" s="469"/>
      <c r="AJ874" s="469"/>
      <c r="AK874" s="469"/>
      <c r="AL874" s="470"/>
      <c r="AM874" s="470"/>
      <c r="AN874" s="470"/>
      <c r="AO874" s="470"/>
    </row>
    <row r="875" spans="1:41" s="73" customFormat="1" ht="12.75" customHeight="1">
      <c r="A875" s="471" t="s">
        <v>844</v>
      </c>
      <c r="B875" s="471"/>
      <c r="C875" s="469" t="s">
        <v>986</v>
      </c>
      <c r="D875" s="469"/>
      <c r="E875" s="469"/>
      <c r="F875" s="469"/>
      <c r="G875" s="469"/>
      <c r="H875" s="469"/>
      <c r="I875" s="469"/>
      <c r="J875" s="469"/>
      <c r="K875" s="469"/>
      <c r="L875" s="469"/>
      <c r="M875" s="469"/>
      <c r="N875" s="469"/>
      <c r="O875" s="469"/>
      <c r="P875" s="469"/>
      <c r="Q875" s="469"/>
      <c r="R875" s="469"/>
      <c r="S875" s="469"/>
      <c r="T875" s="469"/>
      <c r="U875" s="469"/>
      <c r="V875" s="469"/>
      <c r="W875" s="469"/>
      <c r="X875" s="469"/>
      <c r="Y875" s="469"/>
      <c r="Z875" s="469"/>
      <c r="AA875" s="469"/>
      <c r="AB875" s="469"/>
      <c r="AC875" s="469"/>
      <c r="AD875" s="469"/>
      <c r="AE875" s="469"/>
      <c r="AF875" s="469"/>
      <c r="AG875" s="469"/>
      <c r="AH875" s="469"/>
      <c r="AI875" s="469"/>
      <c r="AJ875" s="469"/>
      <c r="AK875" s="469"/>
      <c r="AL875" s="472"/>
      <c r="AM875" s="472"/>
      <c r="AN875" s="472"/>
      <c r="AO875" s="472"/>
    </row>
    <row r="876" spans="1:41" s="73" customFormat="1" ht="12.75" customHeight="1">
      <c r="A876" s="471"/>
      <c r="B876" s="471"/>
      <c r="C876" s="469"/>
      <c r="D876" s="469"/>
      <c r="E876" s="469"/>
      <c r="F876" s="469"/>
      <c r="G876" s="469"/>
      <c r="H876" s="469"/>
      <c r="I876" s="469"/>
      <c r="J876" s="469"/>
      <c r="K876" s="469"/>
      <c r="L876" s="469"/>
      <c r="M876" s="469"/>
      <c r="N876" s="469"/>
      <c r="O876" s="469"/>
      <c r="P876" s="469"/>
      <c r="Q876" s="469"/>
      <c r="R876" s="469"/>
      <c r="S876" s="469"/>
      <c r="T876" s="469"/>
      <c r="U876" s="469"/>
      <c r="V876" s="469"/>
      <c r="W876" s="469"/>
      <c r="X876" s="469"/>
      <c r="Y876" s="469"/>
      <c r="Z876" s="469"/>
      <c r="AA876" s="469"/>
      <c r="AB876" s="469"/>
      <c r="AC876" s="469"/>
      <c r="AD876" s="469"/>
      <c r="AE876" s="469"/>
      <c r="AF876" s="469"/>
      <c r="AG876" s="469"/>
      <c r="AH876" s="469"/>
      <c r="AI876" s="469"/>
      <c r="AJ876" s="469"/>
      <c r="AK876" s="469"/>
      <c r="AL876" s="472"/>
      <c r="AM876" s="472"/>
      <c r="AN876" s="472"/>
      <c r="AO876" s="472"/>
    </row>
    <row r="877" spans="1:41" s="73" customFormat="1" ht="12.75" customHeight="1">
      <c r="A877" s="471" t="s">
        <v>845</v>
      </c>
      <c r="B877" s="471"/>
      <c r="C877" s="473" t="s">
        <v>982</v>
      </c>
      <c r="D877" s="473"/>
      <c r="E877" s="473"/>
      <c r="F877" s="473"/>
      <c r="G877" s="473"/>
      <c r="H877" s="473"/>
      <c r="I877" s="473"/>
      <c r="J877" s="473"/>
      <c r="K877" s="473"/>
      <c r="L877" s="473"/>
      <c r="M877" s="473"/>
      <c r="N877" s="473"/>
      <c r="O877" s="473"/>
      <c r="P877" s="473"/>
      <c r="Q877" s="473"/>
      <c r="R877" s="473"/>
      <c r="S877" s="473"/>
      <c r="T877" s="473"/>
      <c r="U877" s="473"/>
      <c r="V877" s="473"/>
      <c r="W877" s="473"/>
      <c r="X877" s="473"/>
      <c r="Y877" s="473"/>
      <c r="Z877" s="473"/>
      <c r="AA877" s="473"/>
      <c r="AB877" s="473"/>
      <c r="AC877" s="473"/>
      <c r="AD877" s="473"/>
      <c r="AE877" s="473"/>
      <c r="AF877" s="473"/>
      <c r="AG877" s="473"/>
      <c r="AH877" s="473"/>
      <c r="AI877" s="473"/>
      <c r="AJ877" s="473"/>
      <c r="AK877" s="473"/>
      <c r="AL877" s="472"/>
      <c r="AM877" s="472"/>
      <c r="AN877" s="472"/>
      <c r="AO877" s="472"/>
    </row>
    <row r="878" spans="1:41" s="73" customFormat="1" ht="12.75" customHeight="1">
      <c r="A878" s="471"/>
      <c r="B878" s="471"/>
      <c r="C878" s="473"/>
      <c r="D878" s="473"/>
      <c r="E878" s="473"/>
      <c r="F878" s="473"/>
      <c r="G878" s="473"/>
      <c r="H878" s="473"/>
      <c r="I878" s="473"/>
      <c r="J878" s="473"/>
      <c r="K878" s="473"/>
      <c r="L878" s="473"/>
      <c r="M878" s="473"/>
      <c r="N878" s="473"/>
      <c r="O878" s="473"/>
      <c r="P878" s="473"/>
      <c r="Q878" s="473"/>
      <c r="R878" s="473"/>
      <c r="S878" s="473"/>
      <c r="T878" s="473"/>
      <c r="U878" s="473"/>
      <c r="V878" s="473"/>
      <c r="W878" s="473"/>
      <c r="X878" s="473"/>
      <c r="Y878" s="473"/>
      <c r="Z878" s="473"/>
      <c r="AA878" s="473"/>
      <c r="AB878" s="473"/>
      <c r="AC878" s="473"/>
      <c r="AD878" s="473"/>
      <c r="AE878" s="473"/>
      <c r="AF878" s="473"/>
      <c r="AG878" s="473"/>
      <c r="AH878" s="473"/>
      <c r="AI878" s="473"/>
      <c r="AJ878" s="473"/>
      <c r="AK878" s="473"/>
      <c r="AL878" s="472"/>
      <c r="AM878" s="472"/>
      <c r="AN878" s="472"/>
      <c r="AO878" s="472"/>
    </row>
    <row r="879" spans="1:41" s="73" customFormat="1" ht="12.75" customHeight="1">
      <c r="A879" s="471" t="s">
        <v>846</v>
      </c>
      <c r="B879" s="471"/>
      <c r="C879" s="474" t="str">
        <f>IF(C877=A2279,A2284,IF(C877=A2280,A2285,IF(C877=A2281,A2287,IF(C877=A2282,A2286,A2286))))</f>
        <v>Projektová (technická) dokumentace předkládaná k územnímu nebo stavebnímu řízení ověřená stavebním úřadem - kopie</v>
      </c>
      <c r="D879" s="474"/>
      <c r="E879" s="474"/>
      <c r="F879" s="474"/>
      <c r="G879" s="474"/>
      <c r="H879" s="474"/>
      <c r="I879" s="474"/>
      <c r="J879" s="474"/>
      <c r="K879" s="474"/>
      <c r="L879" s="474"/>
      <c r="M879" s="474"/>
      <c r="N879" s="474"/>
      <c r="O879" s="474"/>
      <c r="P879" s="474"/>
      <c r="Q879" s="474"/>
      <c r="R879" s="474"/>
      <c r="S879" s="474"/>
      <c r="T879" s="474"/>
      <c r="U879" s="474"/>
      <c r="V879" s="474"/>
      <c r="W879" s="474"/>
      <c r="X879" s="474"/>
      <c r="Y879" s="474"/>
      <c r="Z879" s="474"/>
      <c r="AA879" s="474"/>
      <c r="AB879" s="474"/>
      <c r="AC879" s="474"/>
      <c r="AD879" s="474"/>
      <c r="AE879" s="474"/>
      <c r="AF879" s="474"/>
      <c r="AG879" s="474"/>
      <c r="AH879" s="474"/>
      <c r="AI879" s="474"/>
      <c r="AJ879" s="474"/>
      <c r="AK879" s="474"/>
      <c r="AL879" s="472"/>
      <c r="AM879" s="472"/>
      <c r="AN879" s="472"/>
      <c r="AO879" s="472"/>
    </row>
    <row r="880" spans="1:41" s="73" customFormat="1" ht="12.75" customHeight="1">
      <c r="A880" s="471"/>
      <c r="B880" s="471"/>
      <c r="C880" s="474"/>
      <c r="D880" s="474"/>
      <c r="E880" s="474"/>
      <c r="F880" s="474"/>
      <c r="G880" s="474"/>
      <c r="H880" s="474"/>
      <c r="I880" s="474"/>
      <c r="J880" s="474"/>
      <c r="K880" s="474"/>
      <c r="L880" s="474"/>
      <c r="M880" s="474"/>
      <c r="N880" s="474"/>
      <c r="O880" s="474"/>
      <c r="P880" s="474"/>
      <c r="Q880" s="474"/>
      <c r="R880" s="474"/>
      <c r="S880" s="474"/>
      <c r="T880" s="474"/>
      <c r="U880" s="474"/>
      <c r="V880" s="474"/>
      <c r="W880" s="474"/>
      <c r="X880" s="474"/>
      <c r="Y880" s="474"/>
      <c r="Z880" s="474"/>
      <c r="AA880" s="474"/>
      <c r="AB880" s="474"/>
      <c r="AC880" s="474"/>
      <c r="AD880" s="474"/>
      <c r="AE880" s="474"/>
      <c r="AF880" s="474"/>
      <c r="AG880" s="474"/>
      <c r="AH880" s="474"/>
      <c r="AI880" s="474"/>
      <c r="AJ880" s="474"/>
      <c r="AK880" s="474"/>
      <c r="AL880" s="472"/>
      <c r="AM880" s="472"/>
      <c r="AN880" s="472"/>
      <c r="AO880" s="472"/>
    </row>
    <row r="881" spans="1:41" s="73" customFormat="1" ht="12.75" customHeight="1">
      <c r="A881" s="471" t="s">
        <v>847</v>
      </c>
      <c r="B881" s="471"/>
      <c r="C881" s="469" t="s">
        <v>992</v>
      </c>
      <c r="D881" s="469"/>
      <c r="E881" s="469"/>
      <c r="F881" s="469"/>
      <c r="G881" s="469"/>
      <c r="H881" s="469"/>
      <c r="I881" s="469"/>
      <c r="J881" s="469"/>
      <c r="K881" s="469"/>
      <c r="L881" s="469"/>
      <c r="M881" s="469"/>
      <c r="N881" s="469"/>
      <c r="O881" s="469"/>
      <c r="P881" s="469"/>
      <c r="Q881" s="469"/>
      <c r="R881" s="469"/>
      <c r="S881" s="469"/>
      <c r="T881" s="469"/>
      <c r="U881" s="469"/>
      <c r="V881" s="469"/>
      <c r="W881" s="469"/>
      <c r="X881" s="469"/>
      <c r="Y881" s="469"/>
      <c r="Z881" s="469"/>
      <c r="AA881" s="469"/>
      <c r="AB881" s="469"/>
      <c r="AC881" s="469"/>
      <c r="AD881" s="469"/>
      <c r="AE881" s="469"/>
      <c r="AF881" s="469"/>
      <c r="AG881" s="469"/>
      <c r="AH881" s="469"/>
      <c r="AI881" s="469"/>
      <c r="AJ881" s="469"/>
      <c r="AK881" s="469"/>
      <c r="AL881" s="472" t="s">
        <v>990</v>
      </c>
      <c r="AM881" s="472"/>
      <c r="AN881" s="472"/>
      <c r="AO881" s="472"/>
    </row>
    <row r="882" spans="1:41" s="73" customFormat="1" ht="12.75" customHeight="1">
      <c r="A882" s="471"/>
      <c r="B882" s="471"/>
      <c r="C882" s="469"/>
      <c r="D882" s="469"/>
      <c r="E882" s="469"/>
      <c r="F882" s="469"/>
      <c r="G882" s="469"/>
      <c r="H882" s="469"/>
      <c r="I882" s="469"/>
      <c r="J882" s="469"/>
      <c r="K882" s="469"/>
      <c r="L882" s="469"/>
      <c r="M882" s="469"/>
      <c r="N882" s="469"/>
      <c r="O882" s="469"/>
      <c r="P882" s="469"/>
      <c r="Q882" s="469"/>
      <c r="R882" s="469"/>
      <c r="S882" s="469"/>
      <c r="T882" s="469"/>
      <c r="U882" s="469"/>
      <c r="V882" s="469"/>
      <c r="W882" s="469"/>
      <c r="X882" s="469"/>
      <c r="Y882" s="469"/>
      <c r="Z882" s="469"/>
      <c r="AA882" s="469"/>
      <c r="AB882" s="469"/>
      <c r="AC882" s="469"/>
      <c r="AD882" s="469"/>
      <c r="AE882" s="469"/>
      <c r="AF882" s="469"/>
      <c r="AG882" s="469"/>
      <c r="AH882" s="469"/>
      <c r="AI882" s="469"/>
      <c r="AJ882" s="469"/>
      <c r="AK882" s="469"/>
      <c r="AL882" s="472"/>
      <c r="AM882" s="472"/>
      <c r="AN882" s="472"/>
      <c r="AO882" s="472"/>
    </row>
    <row r="883" spans="1:41" s="73" customFormat="1" ht="12.75" customHeight="1">
      <c r="A883" s="471" t="s">
        <v>848</v>
      </c>
      <c r="B883" s="471"/>
      <c r="C883" s="469" t="s">
        <v>991</v>
      </c>
      <c r="D883" s="469"/>
      <c r="E883" s="469"/>
      <c r="F883" s="469"/>
      <c r="G883" s="469"/>
      <c r="H883" s="469"/>
      <c r="I883" s="469"/>
      <c r="J883" s="469"/>
      <c r="K883" s="469"/>
      <c r="L883" s="469"/>
      <c r="M883" s="469"/>
      <c r="N883" s="469"/>
      <c r="O883" s="469"/>
      <c r="P883" s="469"/>
      <c r="Q883" s="469"/>
      <c r="R883" s="469"/>
      <c r="S883" s="469"/>
      <c r="T883" s="469"/>
      <c r="U883" s="469"/>
      <c r="V883" s="469"/>
      <c r="W883" s="469"/>
      <c r="X883" s="469"/>
      <c r="Y883" s="469"/>
      <c r="Z883" s="469"/>
      <c r="AA883" s="469"/>
      <c r="AB883" s="469"/>
      <c r="AC883" s="469"/>
      <c r="AD883" s="469"/>
      <c r="AE883" s="469"/>
      <c r="AF883" s="469"/>
      <c r="AG883" s="469"/>
      <c r="AH883" s="469"/>
      <c r="AI883" s="469"/>
      <c r="AJ883" s="469"/>
      <c r="AK883" s="469"/>
      <c r="AL883" s="472" t="e">
        <f>IF(AR4=1,"",IF(AR4=6,"","není třeba"))</f>
        <v>#VALUE!</v>
      </c>
      <c r="AM883" s="472"/>
      <c r="AN883" s="472"/>
      <c r="AO883" s="472"/>
    </row>
    <row r="884" spans="1:41" s="73" customFormat="1" ht="12.75" customHeight="1">
      <c r="A884" s="471"/>
      <c r="B884" s="471"/>
      <c r="C884" s="469"/>
      <c r="D884" s="469"/>
      <c r="E884" s="469"/>
      <c r="F884" s="469"/>
      <c r="G884" s="469"/>
      <c r="H884" s="469"/>
      <c r="I884" s="469"/>
      <c r="J884" s="469"/>
      <c r="K884" s="469"/>
      <c r="L884" s="469"/>
      <c r="M884" s="469"/>
      <c r="N884" s="469"/>
      <c r="O884" s="469"/>
      <c r="P884" s="469"/>
      <c r="Q884" s="469"/>
      <c r="R884" s="469"/>
      <c r="S884" s="469"/>
      <c r="T884" s="469"/>
      <c r="U884" s="469"/>
      <c r="V884" s="469"/>
      <c r="W884" s="469"/>
      <c r="X884" s="469"/>
      <c r="Y884" s="469"/>
      <c r="Z884" s="469"/>
      <c r="AA884" s="469"/>
      <c r="AB884" s="469"/>
      <c r="AC884" s="469"/>
      <c r="AD884" s="469"/>
      <c r="AE884" s="469"/>
      <c r="AF884" s="469"/>
      <c r="AG884" s="469"/>
      <c r="AH884" s="469"/>
      <c r="AI884" s="469"/>
      <c r="AJ884" s="469"/>
      <c r="AK884" s="469"/>
      <c r="AL884" s="472"/>
      <c r="AM884" s="472"/>
      <c r="AN884" s="472"/>
      <c r="AO884" s="472"/>
    </row>
    <row r="885" spans="1:41" s="73" customFormat="1" ht="12.75" customHeight="1">
      <c r="A885" s="471" t="s">
        <v>849</v>
      </c>
      <c r="B885" s="471"/>
      <c r="C885" s="469" t="s">
        <v>993</v>
      </c>
      <c r="D885" s="469"/>
      <c r="E885" s="469"/>
      <c r="F885" s="469"/>
      <c r="G885" s="469"/>
      <c r="H885" s="469"/>
      <c r="I885" s="469"/>
      <c r="J885" s="469"/>
      <c r="K885" s="469"/>
      <c r="L885" s="469"/>
      <c r="M885" s="469"/>
      <c r="N885" s="469"/>
      <c r="O885" s="469"/>
      <c r="P885" s="469"/>
      <c r="Q885" s="469"/>
      <c r="R885" s="469"/>
      <c r="S885" s="469"/>
      <c r="T885" s="469"/>
      <c r="U885" s="469"/>
      <c r="V885" s="469"/>
      <c r="W885" s="469"/>
      <c r="X885" s="469"/>
      <c r="Y885" s="469"/>
      <c r="Z885" s="469"/>
      <c r="AA885" s="469"/>
      <c r="AB885" s="469"/>
      <c r="AC885" s="469"/>
      <c r="AD885" s="469"/>
      <c r="AE885" s="469"/>
      <c r="AF885" s="469"/>
      <c r="AG885" s="469"/>
      <c r="AH885" s="469"/>
      <c r="AI885" s="469"/>
      <c r="AJ885" s="469"/>
      <c r="AK885" s="469"/>
      <c r="AL885" s="472" t="e">
        <f>IF(AR4=4,"","není třeba")</f>
        <v>#VALUE!</v>
      </c>
      <c r="AM885" s="472"/>
      <c r="AN885" s="472"/>
      <c r="AO885" s="472"/>
    </row>
    <row r="886" spans="1:41" s="73" customFormat="1" ht="12.75" customHeight="1">
      <c r="A886" s="471"/>
      <c r="B886" s="471"/>
      <c r="C886" s="469"/>
      <c r="D886" s="469"/>
      <c r="E886" s="469"/>
      <c r="F886" s="469"/>
      <c r="G886" s="469"/>
      <c r="H886" s="469"/>
      <c r="I886" s="469"/>
      <c r="J886" s="469"/>
      <c r="K886" s="469"/>
      <c r="L886" s="469"/>
      <c r="M886" s="469"/>
      <c r="N886" s="469"/>
      <c r="O886" s="469"/>
      <c r="P886" s="469"/>
      <c r="Q886" s="469"/>
      <c r="R886" s="469"/>
      <c r="S886" s="469"/>
      <c r="T886" s="469"/>
      <c r="U886" s="469"/>
      <c r="V886" s="469"/>
      <c r="W886" s="469"/>
      <c r="X886" s="469"/>
      <c r="Y886" s="469"/>
      <c r="Z886" s="469"/>
      <c r="AA886" s="469"/>
      <c r="AB886" s="469"/>
      <c r="AC886" s="469"/>
      <c r="AD886" s="469"/>
      <c r="AE886" s="469"/>
      <c r="AF886" s="469"/>
      <c r="AG886" s="469"/>
      <c r="AH886" s="469"/>
      <c r="AI886" s="469"/>
      <c r="AJ886" s="469"/>
      <c r="AK886" s="469"/>
      <c r="AL886" s="472"/>
      <c r="AM886" s="472"/>
      <c r="AN886" s="472"/>
      <c r="AO886" s="472"/>
    </row>
    <row r="887" spans="1:41" s="73" customFormat="1" ht="12.75" customHeight="1">
      <c r="A887" s="471" t="s">
        <v>850</v>
      </c>
      <c r="B887" s="471"/>
      <c r="C887" s="469" t="s">
        <v>994</v>
      </c>
      <c r="D887" s="469"/>
      <c r="E887" s="469"/>
      <c r="F887" s="469"/>
      <c r="G887" s="469"/>
      <c r="H887" s="469"/>
      <c r="I887" s="469"/>
      <c r="J887" s="469"/>
      <c r="K887" s="469"/>
      <c r="L887" s="469"/>
      <c r="M887" s="469"/>
      <c r="N887" s="469"/>
      <c r="O887" s="469"/>
      <c r="P887" s="469"/>
      <c r="Q887" s="469"/>
      <c r="R887" s="469"/>
      <c r="S887" s="469"/>
      <c r="T887" s="469"/>
      <c r="U887" s="469"/>
      <c r="V887" s="469"/>
      <c r="W887" s="469"/>
      <c r="X887" s="469"/>
      <c r="Y887" s="469"/>
      <c r="Z887" s="469"/>
      <c r="AA887" s="469"/>
      <c r="AB887" s="469"/>
      <c r="AC887" s="469"/>
      <c r="AD887" s="469"/>
      <c r="AE887" s="469"/>
      <c r="AF887" s="469"/>
      <c r="AG887" s="469"/>
      <c r="AH887" s="469"/>
      <c r="AI887" s="469"/>
      <c r="AJ887" s="469"/>
      <c r="AK887" s="469"/>
      <c r="AL887" s="472" t="e">
        <f>IF(AR4=5,"",IF(AR4=7,"",IF(AR4=8,"","není třeba")))</f>
        <v>#VALUE!</v>
      </c>
      <c r="AM887" s="472"/>
      <c r="AN887" s="472"/>
      <c r="AO887" s="472"/>
    </row>
    <row r="888" spans="1:41" s="73" customFormat="1" ht="12.75" customHeight="1">
      <c r="A888" s="471"/>
      <c r="B888" s="471"/>
      <c r="C888" s="469"/>
      <c r="D888" s="469"/>
      <c r="E888" s="469"/>
      <c r="F888" s="469"/>
      <c r="G888" s="469"/>
      <c r="H888" s="469"/>
      <c r="I888" s="469"/>
      <c r="J888" s="469"/>
      <c r="K888" s="469"/>
      <c r="L888" s="469"/>
      <c r="M888" s="469"/>
      <c r="N888" s="469"/>
      <c r="O888" s="469"/>
      <c r="P888" s="469"/>
      <c r="Q888" s="469"/>
      <c r="R888" s="469"/>
      <c r="S888" s="469"/>
      <c r="T888" s="469"/>
      <c r="U888" s="469"/>
      <c r="V888" s="469"/>
      <c r="W888" s="469"/>
      <c r="X888" s="469"/>
      <c r="Y888" s="469"/>
      <c r="Z888" s="469"/>
      <c r="AA888" s="469"/>
      <c r="AB888" s="469"/>
      <c r="AC888" s="469"/>
      <c r="AD888" s="469"/>
      <c r="AE888" s="469"/>
      <c r="AF888" s="469"/>
      <c r="AG888" s="469"/>
      <c r="AH888" s="469"/>
      <c r="AI888" s="469"/>
      <c r="AJ888" s="469"/>
      <c r="AK888" s="469"/>
      <c r="AL888" s="472"/>
      <c r="AM888" s="472"/>
      <c r="AN888" s="472"/>
      <c r="AO888" s="472"/>
    </row>
    <row r="889" spans="1:41" s="73" customFormat="1" ht="12.75" customHeight="1">
      <c r="A889" s="471" t="s">
        <v>851</v>
      </c>
      <c r="B889" s="471"/>
      <c r="C889" s="469" t="s">
        <v>995</v>
      </c>
      <c r="D889" s="469"/>
      <c r="E889" s="469"/>
      <c r="F889" s="469"/>
      <c r="G889" s="469"/>
      <c r="H889" s="469"/>
      <c r="I889" s="469"/>
      <c r="J889" s="469"/>
      <c r="K889" s="469"/>
      <c r="L889" s="469"/>
      <c r="M889" s="469"/>
      <c r="N889" s="469"/>
      <c r="O889" s="469"/>
      <c r="P889" s="469"/>
      <c r="Q889" s="469"/>
      <c r="R889" s="469"/>
      <c r="S889" s="469"/>
      <c r="T889" s="469"/>
      <c r="U889" s="469"/>
      <c r="V889" s="469"/>
      <c r="W889" s="469"/>
      <c r="X889" s="469"/>
      <c r="Y889" s="469"/>
      <c r="Z889" s="469"/>
      <c r="AA889" s="469"/>
      <c r="AB889" s="469"/>
      <c r="AC889" s="469"/>
      <c r="AD889" s="469"/>
      <c r="AE889" s="469"/>
      <c r="AF889" s="469"/>
      <c r="AG889" s="469"/>
      <c r="AH889" s="469"/>
      <c r="AI889" s="469"/>
      <c r="AJ889" s="469"/>
      <c r="AK889" s="469"/>
      <c r="AL889" s="472" t="e">
        <f>IF(AR4=5,"",IF(AR4=7,"",IF(AR4=8,"","není třeba")))</f>
        <v>#VALUE!</v>
      </c>
      <c r="AM889" s="472"/>
      <c r="AN889" s="472"/>
      <c r="AO889" s="472"/>
    </row>
    <row r="890" spans="1:41" s="73" customFormat="1" ht="12.75" customHeight="1">
      <c r="A890" s="471"/>
      <c r="B890" s="471"/>
      <c r="C890" s="469"/>
      <c r="D890" s="469"/>
      <c r="E890" s="469"/>
      <c r="F890" s="469"/>
      <c r="G890" s="469"/>
      <c r="H890" s="469"/>
      <c r="I890" s="469"/>
      <c r="J890" s="469"/>
      <c r="K890" s="469"/>
      <c r="L890" s="469"/>
      <c r="M890" s="469"/>
      <c r="N890" s="469"/>
      <c r="O890" s="469"/>
      <c r="P890" s="469"/>
      <c r="Q890" s="469"/>
      <c r="R890" s="469"/>
      <c r="S890" s="469"/>
      <c r="T890" s="469"/>
      <c r="U890" s="469"/>
      <c r="V890" s="469"/>
      <c r="W890" s="469"/>
      <c r="X890" s="469"/>
      <c r="Y890" s="469"/>
      <c r="Z890" s="469"/>
      <c r="AA890" s="469"/>
      <c r="AB890" s="469"/>
      <c r="AC890" s="469"/>
      <c r="AD890" s="469"/>
      <c r="AE890" s="469"/>
      <c r="AF890" s="469"/>
      <c r="AG890" s="469"/>
      <c r="AH890" s="469"/>
      <c r="AI890" s="469"/>
      <c r="AJ890" s="469"/>
      <c r="AK890" s="469"/>
      <c r="AL890" s="472"/>
      <c r="AM890" s="472"/>
      <c r="AN890" s="472"/>
      <c r="AO890" s="472"/>
    </row>
    <row r="891" spans="1:41" s="73" customFormat="1" ht="12.75" customHeight="1">
      <c r="A891" s="471" t="s">
        <v>852</v>
      </c>
      <c r="B891" s="471"/>
      <c r="C891" s="469" t="s">
        <v>996</v>
      </c>
      <c r="D891" s="469"/>
      <c r="E891" s="469"/>
      <c r="F891" s="469"/>
      <c r="G891" s="469"/>
      <c r="H891" s="469"/>
      <c r="I891" s="469"/>
      <c r="J891" s="469"/>
      <c r="K891" s="469"/>
      <c r="L891" s="469"/>
      <c r="M891" s="469"/>
      <c r="N891" s="469"/>
      <c r="O891" s="469"/>
      <c r="P891" s="469"/>
      <c r="Q891" s="469"/>
      <c r="R891" s="469"/>
      <c r="S891" s="469"/>
      <c r="T891" s="469"/>
      <c r="U891" s="469"/>
      <c r="V891" s="469"/>
      <c r="W891" s="469"/>
      <c r="X891" s="469"/>
      <c r="Y891" s="469"/>
      <c r="Z891" s="469"/>
      <c r="AA891" s="469"/>
      <c r="AB891" s="469"/>
      <c r="AC891" s="469"/>
      <c r="AD891" s="469"/>
      <c r="AE891" s="469"/>
      <c r="AF891" s="469"/>
      <c r="AG891" s="469"/>
      <c r="AH891" s="469"/>
      <c r="AI891" s="469"/>
      <c r="AJ891" s="469"/>
      <c r="AK891" s="469"/>
      <c r="AL891" s="472" t="str">
        <f>IF(AR2=9,"","není třeba")</f>
        <v>není třeba</v>
      </c>
      <c r="AM891" s="472"/>
      <c r="AN891" s="472"/>
      <c r="AO891" s="472"/>
    </row>
    <row r="892" spans="1:41" s="73" customFormat="1" ht="12.75" customHeight="1">
      <c r="A892" s="471"/>
      <c r="B892" s="471"/>
      <c r="C892" s="469"/>
      <c r="D892" s="469"/>
      <c r="E892" s="469"/>
      <c r="F892" s="469"/>
      <c r="G892" s="469"/>
      <c r="H892" s="469"/>
      <c r="I892" s="469"/>
      <c r="J892" s="469"/>
      <c r="K892" s="469"/>
      <c r="L892" s="469"/>
      <c r="M892" s="469"/>
      <c r="N892" s="469"/>
      <c r="O892" s="469"/>
      <c r="P892" s="469"/>
      <c r="Q892" s="469"/>
      <c r="R892" s="469"/>
      <c r="S892" s="469"/>
      <c r="T892" s="469"/>
      <c r="U892" s="469"/>
      <c r="V892" s="469"/>
      <c r="W892" s="469"/>
      <c r="X892" s="469"/>
      <c r="Y892" s="469"/>
      <c r="Z892" s="469"/>
      <c r="AA892" s="469"/>
      <c r="AB892" s="469"/>
      <c r="AC892" s="469"/>
      <c r="AD892" s="469"/>
      <c r="AE892" s="469"/>
      <c r="AF892" s="469"/>
      <c r="AG892" s="469"/>
      <c r="AH892" s="469"/>
      <c r="AI892" s="469"/>
      <c r="AJ892" s="469"/>
      <c r="AK892" s="469"/>
      <c r="AL892" s="472"/>
      <c r="AM892" s="472"/>
      <c r="AN892" s="472"/>
      <c r="AO892" s="472"/>
    </row>
    <row r="893" spans="1:41" s="73" customFormat="1" ht="12.75" customHeight="1">
      <c r="A893" s="471" t="s">
        <v>853</v>
      </c>
      <c r="B893" s="471"/>
      <c r="C893" s="469" t="s">
        <v>1009</v>
      </c>
      <c r="D893" s="469"/>
      <c r="E893" s="469"/>
      <c r="F893" s="469"/>
      <c r="G893" s="469"/>
      <c r="H893" s="469"/>
      <c r="I893" s="469"/>
      <c r="J893" s="469"/>
      <c r="K893" s="469"/>
      <c r="L893" s="469"/>
      <c r="M893" s="469"/>
      <c r="N893" s="469"/>
      <c r="O893" s="469"/>
      <c r="P893" s="469"/>
      <c r="Q893" s="469"/>
      <c r="R893" s="469"/>
      <c r="S893" s="469"/>
      <c r="T893" s="469"/>
      <c r="U893" s="469"/>
      <c r="V893" s="469"/>
      <c r="W893" s="469"/>
      <c r="X893" s="469"/>
      <c r="Y893" s="469"/>
      <c r="Z893" s="469"/>
      <c r="AA893" s="469"/>
      <c r="AB893" s="469"/>
      <c r="AC893" s="469"/>
      <c r="AD893" s="469"/>
      <c r="AE893" s="469"/>
      <c r="AF893" s="469"/>
      <c r="AG893" s="469"/>
      <c r="AH893" s="469"/>
      <c r="AI893" s="469"/>
      <c r="AJ893" s="469"/>
      <c r="AK893" s="469"/>
      <c r="AL893" s="472" t="s">
        <v>990</v>
      </c>
      <c r="AM893" s="472"/>
      <c r="AN893" s="472"/>
      <c r="AO893" s="472"/>
    </row>
    <row r="894" spans="1:41" s="73" customFormat="1" ht="12.75" customHeight="1">
      <c r="A894" s="471"/>
      <c r="B894" s="471"/>
      <c r="C894" s="469"/>
      <c r="D894" s="469"/>
      <c r="E894" s="469"/>
      <c r="F894" s="469"/>
      <c r="G894" s="469"/>
      <c r="H894" s="469"/>
      <c r="I894" s="469"/>
      <c r="J894" s="469"/>
      <c r="K894" s="469"/>
      <c r="L894" s="469"/>
      <c r="M894" s="469"/>
      <c r="N894" s="469"/>
      <c r="O894" s="469"/>
      <c r="P894" s="469"/>
      <c r="Q894" s="469"/>
      <c r="R894" s="469"/>
      <c r="S894" s="469"/>
      <c r="T894" s="469"/>
      <c r="U894" s="469"/>
      <c r="V894" s="469"/>
      <c r="W894" s="469"/>
      <c r="X894" s="469"/>
      <c r="Y894" s="469"/>
      <c r="Z894" s="469"/>
      <c r="AA894" s="469"/>
      <c r="AB894" s="469"/>
      <c r="AC894" s="469"/>
      <c r="AD894" s="469"/>
      <c r="AE894" s="469"/>
      <c r="AF894" s="469"/>
      <c r="AG894" s="469"/>
      <c r="AH894" s="469"/>
      <c r="AI894" s="469"/>
      <c r="AJ894" s="469"/>
      <c r="AK894" s="469"/>
      <c r="AL894" s="472"/>
      <c r="AM894" s="472"/>
      <c r="AN894" s="472"/>
      <c r="AO894" s="472"/>
    </row>
    <row r="895" spans="1:41" s="73" customFormat="1" ht="12.75" customHeight="1">
      <c r="A895" s="84"/>
      <c r="B895" s="84"/>
      <c r="C895" s="85"/>
      <c r="D895" s="85"/>
      <c r="E895" s="85"/>
      <c r="F895" s="85"/>
      <c r="G895" s="85"/>
      <c r="H895" s="85"/>
      <c r="I895" s="85"/>
      <c r="J895" s="85"/>
      <c r="K895" s="85"/>
      <c r="L895" s="85"/>
      <c r="M895" s="85"/>
      <c r="N895" s="85"/>
      <c r="O895" s="85"/>
      <c r="P895" s="85"/>
      <c r="Q895" s="85"/>
      <c r="R895" s="85"/>
      <c r="S895" s="85"/>
      <c r="T895" s="85"/>
      <c r="U895" s="85"/>
      <c r="V895" s="85"/>
      <c r="W895" s="85"/>
      <c r="X895" s="85"/>
      <c r="Y895" s="85"/>
      <c r="Z895" s="85"/>
      <c r="AA895" s="85"/>
      <c r="AB895" s="85"/>
      <c r="AC895" s="85"/>
      <c r="AD895" s="85"/>
      <c r="AE895" s="85"/>
      <c r="AF895" s="85"/>
      <c r="AG895" s="85"/>
      <c r="AH895" s="85"/>
      <c r="AI895" s="85"/>
      <c r="AJ895" s="85"/>
      <c r="AK895" s="85"/>
      <c r="AL895" s="86"/>
      <c r="AM895" s="86"/>
      <c r="AN895" s="86"/>
      <c r="AO895" s="86"/>
    </row>
    <row r="896" spans="1:41" s="73" customFormat="1" ht="12.75" customHeight="1">
      <c r="A896" s="84"/>
      <c r="B896" s="84"/>
      <c r="C896" s="85"/>
      <c r="D896" s="85"/>
      <c r="E896" s="85"/>
      <c r="F896" s="85"/>
      <c r="G896" s="85"/>
      <c r="H896" s="85"/>
      <c r="I896" s="85"/>
      <c r="J896" s="85"/>
      <c r="K896" s="85"/>
      <c r="L896" s="85"/>
      <c r="M896" s="85"/>
      <c r="N896" s="85"/>
      <c r="O896" s="85"/>
      <c r="P896" s="85"/>
      <c r="Q896" s="85"/>
      <c r="R896" s="85"/>
      <c r="S896" s="85"/>
      <c r="T896" s="85"/>
      <c r="U896" s="85"/>
      <c r="V896" s="85"/>
      <c r="W896" s="85"/>
      <c r="X896" s="85"/>
      <c r="Y896" s="85"/>
      <c r="Z896" s="85"/>
      <c r="AA896" s="85"/>
      <c r="AB896" s="85"/>
      <c r="AC896" s="85"/>
      <c r="AD896" s="85"/>
      <c r="AE896" s="85"/>
      <c r="AF896" s="85"/>
      <c r="AG896" s="85"/>
      <c r="AH896" s="85"/>
      <c r="AI896" s="85"/>
      <c r="AJ896" s="85"/>
      <c r="AK896" s="85"/>
      <c r="AL896" s="86"/>
      <c r="AM896" s="86"/>
      <c r="AN896" s="86"/>
      <c r="AO896" s="86"/>
    </row>
    <row r="897" s="73" customFormat="1" ht="12.75" customHeight="1"/>
    <row r="898" spans="1:41" s="73" customFormat="1" ht="12.75" customHeight="1">
      <c r="A898" s="77"/>
      <c r="B898" s="77"/>
      <c r="C898" s="77"/>
      <c r="D898" s="264" t="s">
        <v>998</v>
      </c>
      <c r="E898" s="264"/>
      <c r="F898" s="264"/>
      <c r="G898" s="264"/>
      <c r="H898" s="264"/>
      <c r="I898" s="264"/>
      <c r="J898" s="264"/>
      <c r="K898" s="264"/>
      <c r="L898" s="264"/>
      <c r="M898" s="264"/>
      <c r="N898" s="264"/>
      <c r="O898" s="264"/>
      <c r="P898" s="264"/>
      <c r="Q898" s="264"/>
      <c r="R898" s="264"/>
      <c r="S898" s="264"/>
      <c r="T898" s="264"/>
      <c r="U898" s="264"/>
      <c r="V898" s="264"/>
      <c r="W898" s="264"/>
      <c r="X898" s="264"/>
      <c r="Y898" s="264"/>
      <c r="Z898" s="264"/>
      <c r="AA898" s="264"/>
      <c r="AB898" s="264"/>
      <c r="AC898" s="264"/>
      <c r="AD898" s="77"/>
      <c r="AE898" s="475"/>
      <c r="AF898" s="475"/>
      <c r="AG898" s="475"/>
      <c r="AH898" s="475"/>
      <c r="AI898" s="475"/>
      <c r="AJ898" s="475"/>
      <c r="AK898" s="475"/>
      <c r="AL898" s="475"/>
      <c r="AM898" s="475"/>
      <c r="AN898" s="475"/>
      <c r="AO898" s="475"/>
    </row>
    <row r="899" spans="31:45" ht="12.75" customHeight="1">
      <c r="AE899" s="488" t="s">
        <v>999</v>
      </c>
      <c r="AF899" s="488"/>
      <c r="AG899" s="488"/>
      <c r="AH899" s="488"/>
      <c r="AI899" s="488"/>
      <c r="AJ899" s="488"/>
      <c r="AK899" s="488"/>
      <c r="AL899" s="488"/>
      <c r="AM899" s="488"/>
      <c r="AN899" s="488"/>
      <c r="AO899" s="488"/>
      <c r="AS899" s="2"/>
    </row>
    <row r="900" spans="31:45" s="73" customFormat="1" ht="12.75" customHeight="1">
      <c r="AE900" s="87"/>
      <c r="AF900" s="87"/>
      <c r="AG900" s="87"/>
      <c r="AH900" s="87"/>
      <c r="AI900" s="87"/>
      <c r="AJ900" s="87"/>
      <c r="AK900" s="87"/>
      <c r="AL900" s="87"/>
      <c r="AM900" s="87"/>
      <c r="AN900" s="87"/>
      <c r="AO900" s="87"/>
      <c r="AS900" s="75"/>
    </row>
    <row r="901" spans="31:45" s="73" customFormat="1" ht="12.75" customHeight="1">
      <c r="AE901" s="87"/>
      <c r="AF901" s="87"/>
      <c r="AG901" s="87"/>
      <c r="AH901" s="87"/>
      <c r="AI901" s="87"/>
      <c r="AJ901" s="87"/>
      <c r="AK901" s="87"/>
      <c r="AL901" s="87"/>
      <c r="AM901" s="87"/>
      <c r="AN901" s="87"/>
      <c r="AO901" s="87"/>
      <c r="AS901" s="75"/>
    </row>
    <row r="902" spans="31:45" s="73" customFormat="1" ht="12.75" customHeight="1">
      <c r="AE902" s="87"/>
      <c r="AF902" s="87"/>
      <c r="AG902" s="87"/>
      <c r="AH902" s="87"/>
      <c r="AI902" s="87"/>
      <c r="AJ902" s="87"/>
      <c r="AK902" s="87"/>
      <c r="AL902" s="87"/>
      <c r="AM902" s="87"/>
      <c r="AN902" s="87"/>
      <c r="AO902" s="87"/>
      <c r="AS902" s="75"/>
    </row>
    <row r="903" spans="31:45" s="73" customFormat="1" ht="12.75" customHeight="1">
      <c r="AE903" s="87"/>
      <c r="AF903" s="87"/>
      <c r="AG903" s="87"/>
      <c r="AH903" s="87"/>
      <c r="AI903" s="87"/>
      <c r="AJ903" s="87"/>
      <c r="AK903" s="87"/>
      <c r="AL903" s="87"/>
      <c r="AM903" s="87"/>
      <c r="AN903" s="87"/>
      <c r="AO903" s="87"/>
      <c r="AS903" s="75"/>
    </row>
    <row r="904" spans="31:45" s="73" customFormat="1" ht="12.75" customHeight="1">
      <c r="AE904" s="87"/>
      <c r="AF904" s="87"/>
      <c r="AG904" s="87"/>
      <c r="AH904" s="87"/>
      <c r="AI904" s="87"/>
      <c r="AJ904" s="87"/>
      <c r="AK904" s="87"/>
      <c r="AL904" s="87"/>
      <c r="AM904" s="87"/>
      <c r="AN904" s="87"/>
      <c r="AO904" s="87"/>
      <c r="AS904" s="75"/>
    </row>
    <row r="905" spans="31:45" s="73" customFormat="1" ht="12.75" customHeight="1">
      <c r="AE905" s="87"/>
      <c r="AF905" s="87"/>
      <c r="AG905" s="87"/>
      <c r="AH905" s="87"/>
      <c r="AI905" s="87"/>
      <c r="AJ905" s="87"/>
      <c r="AK905" s="87"/>
      <c r="AL905" s="87"/>
      <c r="AM905" s="87"/>
      <c r="AN905" s="87"/>
      <c r="AO905" s="87"/>
      <c r="AS905" s="75"/>
    </row>
    <row r="906" spans="31:45" s="73" customFormat="1" ht="12.75" customHeight="1">
      <c r="AE906" s="87"/>
      <c r="AF906" s="87"/>
      <c r="AG906" s="87"/>
      <c r="AH906" s="87"/>
      <c r="AI906" s="87"/>
      <c r="AJ906" s="87"/>
      <c r="AK906" s="87"/>
      <c r="AL906" s="87"/>
      <c r="AM906" s="87"/>
      <c r="AN906" s="87"/>
      <c r="AO906" s="87"/>
      <c r="AS906" s="75"/>
    </row>
    <row r="907" spans="31:45" s="73" customFormat="1" ht="12.75" customHeight="1">
      <c r="AE907" s="87"/>
      <c r="AF907" s="87"/>
      <c r="AG907" s="87"/>
      <c r="AH907" s="87"/>
      <c r="AI907" s="87"/>
      <c r="AJ907" s="87"/>
      <c r="AK907" s="87"/>
      <c r="AL907" s="87"/>
      <c r="AM907" s="87"/>
      <c r="AN907" s="87"/>
      <c r="AO907" s="87"/>
      <c r="AS907" s="75"/>
    </row>
    <row r="908" spans="31:45" s="73" customFormat="1" ht="12.75" customHeight="1">
      <c r="AE908" s="87"/>
      <c r="AF908" s="87"/>
      <c r="AG908" s="87"/>
      <c r="AH908" s="87"/>
      <c r="AI908" s="87"/>
      <c r="AJ908" s="87"/>
      <c r="AK908" s="87"/>
      <c r="AL908" s="87"/>
      <c r="AM908" s="87"/>
      <c r="AN908" s="87"/>
      <c r="AO908" s="87"/>
      <c r="AS908" s="75"/>
    </row>
    <row r="909" spans="31:45" s="73" customFormat="1" ht="12.75" customHeight="1">
      <c r="AE909" s="87"/>
      <c r="AF909" s="87"/>
      <c r="AG909" s="87"/>
      <c r="AH909" s="87"/>
      <c r="AI909" s="87"/>
      <c r="AJ909" s="87"/>
      <c r="AK909" s="87"/>
      <c r="AL909" s="87"/>
      <c r="AM909" s="87"/>
      <c r="AN909" s="87"/>
      <c r="AO909" s="87"/>
      <c r="AS909" s="75"/>
    </row>
    <row r="910" spans="31:45" s="73" customFormat="1" ht="12.75" customHeight="1">
      <c r="AE910" s="87"/>
      <c r="AF910" s="87"/>
      <c r="AG910" s="87"/>
      <c r="AH910" s="87"/>
      <c r="AI910" s="87"/>
      <c r="AJ910" s="87"/>
      <c r="AK910" s="87"/>
      <c r="AL910" s="87"/>
      <c r="AM910" s="87"/>
      <c r="AN910" s="87"/>
      <c r="AO910" s="87"/>
      <c r="AS910" s="75"/>
    </row>
    <row r="911" spans="31:45" s="73" customFormat="1" ht="12.75" customHeight="1">
      <c r="AE911" s="87"/>
      <c r="AF911" s="87"/>
      <c r="AG911" s="87"/>
      <c r="AH911" s="87"/>
      <c r="AI911" s="87"/>
      <c r="AJ911" s="87"/>
      <c r="AK911" s="87"/>
      <c r="AL911" s="87"/>
      <c r="AM911" s="87"/>
      <c r="AN911" s="87"/>
      <c r="AO911" s="87"/>
      <c r="AS911" s="75"/>
    </row>
    <row r="912" spans="31:45" s="73" customFormat="1" ht="12.75" customHeight="1">
      <c r="AE912" s="87"/>
      <c r="AF912" s="87"/>
      <c r="AG912" s="87"/>
      <c r="AH912" s="87"/>
      <c r="AI912" s="87"/>
      <c r="AJ912" s="87"/>
      <c r="AK912" s="87"/>
      <c r="AL912" s="87"/>
      <c r="AM912" s="87"/>
      <c r="AN912" s="87"/>
      <c r="AO912" s="87"/>
      <c r="AS912" s="75"/>
    </row>
    <row r="913" spans="31:45" s="73" customFormat="1" ht="12.75" customHeight="1">
      <c r="AE913" s="87"/>
      <c r="AF913" s="87"/>
      <c r="AG913" s="87"/>
      <c r="AH913" s="87"/>
      <c r="AI913" s="87"/>
      <c r="AJ913" s="87"/>
      <c r="AK913" s="87"/>
      <c r="AL913" s="87"/>
      <c r="AM913" s="87"/>
      <c r="AN913" s="87"/>
      <c r="AO913" s="87"/>
      <c r="AS913" s="75"/>
    </row>
    <row r="914" spans="31:45" s="73" customFormat="1" ht="12.75" customHeight="1">
      <c r="AE914" s="87"/>
      <c r="AF914" s="87"/>
      <c r="AG914" s="87"/>
      <c r="AH914" s="87"/>
      <c r="AI914" s="87"/>
      <c r="AJ914" s="87"/>
      <c r="AK914" s="87"/>
      <c r="AL914" s="87"/>
      <c r="AM914" s="87"/>
      <c r="AN914" s="87"/>
      <c r="AO914" s="87"/>
      <c r="AS914" s="75"/>
    </row>
    <row r="915" spans="31:45" s="73" customFormat="1" ht="12.75" customHeight="1">
      <c r="AE915" s="87"/>
      <c r="AF915" s="87"/>
      <c r="AG915" s="87"/>
      <c r="AH915" s="87"/>
      <c r="AI915" s="87"/>
      <c r="AJ915" s="87"/>
      <c r="AK915" s="87"/>
      <c r="AL915" s="87"/>
      <c r="AM915" s="87"/>
      <c r="AN915" s="87"/>
      <c r="AO915" s="87"/>
      <c r="AS915" s="75"/>
    </row>
    <row r="916" spans="31:45" s="73" customFormat="1" ht="12.75" customHeight="1">
      <c r="AE916" s="87"/>
      <c r="AF916" s="87"/>
      <c r="AG916" s="87"/>
      <c r="AH916" s="87"/>
      <c r="AI916" s="87"/>
      <c r="AJ916" s="87"/>
      <c r="AK916" s="87"/>
      <c r="AL916" s="87"/>
      <c r="AM916" s="87"/>
      <c r="AN916" s="87"/>
      <c r="AO916" s="87"/>
      <c r="AS916" s="75"/>
    </row>
    <row r="917" spans="31:45" s="73" customFormat="1" ht="12.75" customHeight="1">
      <c r="AE917" s="87"/>
      <c r="AF917" s="87"/>
      <c r="AG917" s="87"/>
      <c r="AH917" s="87"/>
      <c r="AI917" s="87"/>
      <c r="AJ917" s="87"/>
      <c r="AK917" s="87"/>
      <c r="AL917" s="87"/>
      <c r="AM917" s="87"/>
      <c r="AN917" s="87"/>
      <c r="AO917" s="87"/>
      <c r="AS917" s="75"/>
    </row>
    <row r="918" spans="31:45" s="73" customFormat="1" ht="12.75" customHeight="1">
      <c r="AE918" s="87"/>
      <c r="AF918" s="87"/>
      <c r="AG918" s="87"/>
      <c r="AH918" s="87"/>
      <c r="AI918" s="87"/>
      <c r="AJ918" s="87"/>
      <c r="AK918" s="87"/>
      <c r="AL918" s="87"/>
      <c r="AM918" s="87"/>
      <c r="AN918" s="87"/>
      <c r="AO918" s="87"/>
      <c r="AS918" s="75"/>
    </row>
    <row r="919" spans="31:45" s="73" customFormat="1" ht="12.75" customHeight="1">
      <c r="AE919" s="87"/>
      <c r="AF919" s="87"/>
      <c r="AG919" s="87"/>
      <c r="AH919" s="87"/>
      <c r="AI919" s="87"/>
      <c r="AJ919" s="87"/>
      <c r="AK919" s="87"/>
      <c r="AL919" s="87"/>
      <c r="AM919" s="87"/>
      <c r="AN919" s="87"/>
      <c r="AO919" s="87"/>
      <c r="AS919" s="75"/>
    </row>
    <row r="920" spans="31:45" s="73" customFormat="1" ht="12.75" customHeight="1">
      <c r="AE920" s="87"/>
      <c r="AF920" s="87"/>
      <c r="AG920" s="87"/>
      <c r="AH920" s="87"/>
      <c r="AI920" s="87"/>
      <c r="AJ920" s="87"/>
      <c r="AK920" s="87"/>
      <c r="AL920" s="87"/>
      <c r="AM920" s="87"/>
      <c r="AN920" s="87"/>
      <c r="AO920" s="87"/>
      <c r="AS920" s="75"/>
    </row>
    <row r="921" spans="31:45" s="73" customFormat="1" ht="12.75" customHeight="1">
      <c r="AE921" s="87"/>
      <c r="AF921" s="87"/>
      <c r="AG921" s="87"/>
      <c r="AH921" s="87"/>
      <c r="AI921" s="87"/>
      <c r="AJ921" s="87"/>
      <c r="AK921" s="87"/>
      <c r="AL921" s="87"/>
      <c r="AM921" s="87"/>
      <c r="AN921" s="87"/>
      <c r="AO921" s="87"/>
      <c r="AS921" s="75"/>
    </row>
    <row r="922" spans="31:45" s="73" customFormat="1" ht="12.75" customHeight="1">
      <c r="AE922" s="87"/>
      <c r="AF922" s="87"/>
      <c r="AG922" s="87"/>
      <c r="AH922" s="87"/>
      <c r="AI922" s="87"/>
      <c r="AJ922" s="87"/>
      <c r="AK922" s="87"/>
      <c r="AL922" s="87"/>
      <c r="AM922" s="87"/>
      <c r="AN922" s="87"/>
      <c r="AO922" s="87"/>
      <c r="AS922" s="75"/>
    </row>
    <row r="923" spans="31:45" s="73" customFormat="1" ht="12.75" customHeight="1">
      <c r="AE923" s="87"/>
      <c r="AF923" s="87"/>
      <c r="AG923" s="87"/>
      <c r="AH923" s="87"/>
      <c r="AI923" s="87"/>
      <c r="AJ923" s="87"/>
      <c r="AK923" s="87"/>
      <c r="AL923" s="87"/>
      <c r="AM923" s="87"/>
      <c r="AN923" s="87"/>
      <c r="AO923" s="87"/>
      <c r="AS923" s="75"/>
    </row>
    <row r="924" spans="1:45" s="73" customFormat="1" ht="12.75" customHeight="1">
      <c r="A924" s="257" t="s">
        <v>1001</v>
      </c>
      <c r="B924" s="257"/>
      <c r="C924" s="257"/>
      <c r="D924" s="257"/>
      <c r="E924" s="257"/>
      <c r="F924" s="257"/>
      <c r="G924" s="257"/>
      <c r="H924" s="257"/>
      <c r="I924" s="257"/>
      <c r="J924" s="257"/>
      <c r="K924" s="257"/>
      <c r="L924" s="257"/>
      <c r="M924" s="257"/>
      <c r="N924" s="257"/>
      <c r="O924" s="257"/>
      <c r="P924" s="257"/>
      <c r="Q924" s="257"/>
      <c r="R924" s="257"/>
      <c r="S924" s="257"/>
      <c r="T924" s="257"/>
      <c r="U924" s="257"/>
      <c r="V924" s="257"/>
      <c r="W924" s="257"/>
      <c r="X924" s="257"/>
      <c r="Y924" s="257"/>
      <c r="Z924" s="257"/>
      <c r="AA924" s="257"/>
      <c r="AB924" s="257"/>
      <c r="AC924" s="257"/>
      <c r="AD924" s="257"/>
      <c r="AE924" s="257"/>
      <c r="AF924" s="257"/>
      <c r="AG924" s="257"/>
      <c r="AH924" s="257"/>
      <c r="AI924" s="257"/>
      <c r="AJ924" s="257"/>
      <c r="AK924" s="257"/>
      <c r="AL924" s="257"/>
      <c r="AM924" s="257"/>
      <c r="AN924" s="257"/>
      <c r="AO924" s="257"/>
      <c r="AS924" s="75"/>
    </row>
    <row r="925" spans="1:45" s="73" customFormat="1" ht="12.75" customHeight="1">
      <c r="A925" s="257"/>
      <c r="B925" s="257"/>
      <c r="C925" s="257"/>
      <c r="D925" s="257"/>
      <c r="E925" s="257"/>
      <c r="F925" s="257"/>
      <c r="G925" s="257"/>
      <c r="H925" s="257"/>
      <c r="I925" s="257"/>
      <c r="J925" s="257"/>
      <c r="K925" s="257"/>
      <c r="L925" s="257"/>
      <c r="M925" s="257"/>
      <c r="N925" s="257"/>
      <c r="O925" s="257"/>
      <c r="P925" s="257"/>
      <c r="Q925" s="257"/>
      <c r="R925" s="257"/>
      <c r="S925" s="257"/>
      <c r="T925" s="257"/>
      <c r="U925" s="257"/>
      <c r="V925" s="257"/>
      <c r="W925" s="257"/>
      <c r="X925" s="257"/>
      <c r="Y925" s="257"/>
      <c r="Z925" s="257"/>
      <c r="AA925" s="257"/>
      <c r="AB925" s="257"/>
      <c r="AC925" s="257"/>
      <c r="AD925" s="257"/>
      <c r="AE925" s="257"/>
      <c r="AF925" s="257"/>
      <c r="AG925" s="257"/>
      <c r="AH925" s="257"/>
      <c r="AI925" s="257"/>
      <c r="AJ925" s="257"/>
      <c r="AK925" s="257"/>
      <c r="AL925" s="257"/>
      <c r="AM925" s="257"/>
      <c r="AN925" s="257"/>
      <c r="AO925" s="257"/>
      <c r="AS925" s="75"/>
    </row>
    <row r="926" spans="31:45" s="73" customFormat="1" ht="12.75" customHeight="1">
      <c r="AE926" s="87"/>
      <c r="AF926" s="87"/>
      <c r="AG926" s="87"/>
      <c r="AH926" s="87"/>
      <c r="AI926" s="87"/>
      <c r="AJ926" s="87"/>
      <c r="AK926" s="87"/>
      <c r="AL926" s="87"/>
      <c r="AM926" s="87"/>
      <c r="AN926" s="87"/>
      <c r="AO926" s="87"/>
      <c r="AS926" s="75"/>
    </row>
    <row r="927" spans="1:45" s="73" customFormat="1" ht="12.75" customHeight="1">
      <c r="A927" s="482" t="s">
        <v>1000</v>
      </c>
      <c r="B927" s="483"/>
      <c r="C927" s="483"/>
      <c r="D927" s="483"/>
      <c r="E927" s="483"/>
      <c r="F927" s="483"/>
      <c r="G927" s="483"/>
      <c r="H927" s="483"/>
      <c r="I927" s="483"/>
      <c r="J927" s="483"/>
      <c r="K927" s="483"/>
      <c r="L927" s="483"/>
      <c r="M927" s="483"/>
      <c r="N927" s="483"/>
      <c r="O927" s="483"/>
      <c r="P927" s="483"/>
      <c r="Q927" s="483"/>
      <c r="R927" s="483"/>
      <c r="S927" s="483"/>
      <c r="T927" s="483"/>
      <c r="U927" s="483"/>
      <c r="V927" s="483"/>
      <c r="W927" s="483"/>
      <c r="X927" s="483"/>
      <c r="Y927" s="483"/>
      <c r="Z927" s="483"/>
      <c r="AA927" s="483"/>
      <c r="AB927" s="483"/>
      <c r="AC927" s="483"/>
      <c r="AD927" s="483"/>
      <c r="AE927" s="483"/>
      <c r="AF927" s="483"/>
      <c r="AG927" s="483"/>
      <c r="AH927" s="483"/>
      <c r="AI927" s="483"/>
      <c r="AJ927" s="483"/>
      <c r="AK927" s="483"/>
      <c r="AL927" s="483"/>
      <c r="AM927" s="483"/>
      <c r="AN927" s="483"/>
      <c r="AO927" s="484"/>
      <c r="AS927" s="75"/>
    </row>
    <row r="928" spans="1:45" s="73" customFormat="1" ht="12.75" customHeight="1">
      <c r="A928" s="485"/>
      <c r="B928" s="486"/>
      <c r="C928" s="486"/>
      <c r="D928" s="486"/>
      <c r="E928" s="486"/>
      <c r="F928" s="486"/>
      <c r="G928" s="486"/>
      <c r="H928" s="486"/>
      <c r="I928" s="486"/>
      <c r="J928" s="486"/>
      <c r="K928" s="486"/>
      <c r="L928" s="486"/>
      <c r="M928" s="486"/>
      <c r="N928" s="486"/>
      <c r="O928" s="486"/>
      <c r="P928" s="486"/>
      <c r="Q928" s="486"/>
      <c r="R928" s="486"/>
      <c r="S928" s="486"/>
      <c r="T928" s="486"/>
      <c r="U928" s="486"/>
      <c r="V928" s="486"/>
      <c r="W928" s="486"/>
      <c r="X928" s="486"/>
      <c r="Y928" s="486"/>
      <c r="Z928" s="486"/>
      <c r="AA928" s="486"/>
      <c r="AB928" s="486"/>
      <c r="AC928" s="486"/>
      <c r="AD928" s="486"/>
      <c r="AE928" s="486"/>
      <c r="AF928" s="486"/>
      <c r="AG928" s="486"/>
      <c r="AH928" s="486"/>
      <c r="AI928" s="486"/>
      <c r="AJ928" s="486"/>
      <c r="AK928" s="486"/>
      <c r="AL928" s="486"/>
      <c r="AM928" s="486"/>
      <c r="AN928" s="486"/>
      <c r="AO928" s="487"/>
      <c r="AS928" s="75"/>
    </row>
    <row r="929" spans="1:45" s="73" customFormat="1" ht="12.75" customHeight="1">
      <c r="A929" s="227" t="s">
        <v>976</v>
      </c>
      <c r="B929" s="227"/>
      <c r="C929" s="476" t="s">
        <v>977</v>
      </c>
      <c r="D929" s="477"/>
      <c r="E929" s="477"/>
      <c r="F929" s="477"/>
      <c r="G929" s="477"/>
      <c r="H929" s="477"/>
      <c r="I929" s="477"/>
      <c r="J929" s="477"/>
      <c r="K929" s="477"/>
      <c r="L929" s="477"/>
      <c r="M929" s="477"/>
      <c r="N929" s="477"/>
      <c r="O929" s="477"/>
      <c r="P929" s="477"/>
      <c r="Q929" s="477"/>
      <c r="R929" s="477"/>
      <c r="S929" s="477"/>
      <c r="T929" s="477"/>
      <c r="U929" s="477"/>
      <c r="V929" s="477"/>
      <c r="W929" s="477"/>
      <c r="X929" s="477"/>
      <c r="Y929" s="477"/>
      <c r="Z929" s="477"/>
      <c r="AA929" s="477"/>
      <c r="AB929" s="477"/>
      <c r="AC929" s="477"/>
      <c r="AD929" s="477"/>
      <c r="AE929" s="477"/>
      <c r="AF929" s="477"/>
      <c r="AG929" s="477"/>
      <c r="AH929" s="477"/>
      <c r="AI929" s="477"/>
      <c r="AJ929" s="477"/>
      <c r="AK929" s="478"/>
      <c r="AL929" s="227" t="s">
        <v>978</v>
      </c>
      <c r="AM929" s="227"/>
      <c r="AN929" s="227"/>
      <c r="AO929" s="227"/>
      <c r="AS929" s="75"/>
    </row>
    <row r="930" spans="1:45" s="73" customFormat="1" ht="12.75" customHeight="1">
      <c r="A930" s="227"/>
      <c r="B930" s="227"/>
      <c r="C930" s="479"/>
      <c r="D930" s="480"/>
      <c r="E930" s="480"/>
      <c r="F930" s="480"/>
      <c r="G930" s="480"/>
      <c r="H930" s="480"/>
      <c r="I930" s="480"/>
      <c r="J930" s="480"/>
      <c r="K930" s="480"/>
      <c r="L930" s="480"/>
      <c r="M930" s="480"/>
      <c r="N930" s="480"/>
      <c r="O930" s="480"/>
      <c r="P930" s="480"/>
      <c r="Q930" s="480"/>
      <c r="R930" s="480"/>
      <c r="S930" s="480"/>
      <c r="T930" s="480"/>
      <c r="U930" s="480"/>
      <c r="V930" s="480"/>
      <c r="W930" s="480"/>
      <c r="X930" s="480"/>
      <c r="Y930" s="480"/>
      <c r="Z930" s="480"/>
      <c r="AA930" s="480"/>
      <c r="AB930" s="480"/>
      <c r="AC930" s="480"/>
      <c r="AD930" s="480"/>
      <c r="AE930" s="480"/>
      <c r="AF930" s="480"/>
      <c r="AG930" s="480"/>
      <c r="AH930" s="480"/>
      <c r="AI930" s="480"/>
      <c r="AJ930" s="480"/>
      <c r="AK930" s="481"/>
      <c r="AL930" s="227"/>
      <c r="AM930" s="227"/>
      <c r="AN930" s="227"/>
      <c r="AO930" s="227"/>
      <c r="AS930" s="75"/>
    </row>
    <row r="931" spans="1:45" s="73" customFormat="1" ht="12.75" customHeight="1">
      <c r="A931" s="471" t="s">
        <v>823</v>
      </c>
      <c r="B931" s="471"/>
      <c r="C931" s="469" t="s">
        <v>1002</v>
      </c>
      <c r="D931" s="469"/>
      <c r="E931" s="469"/>
      <c r="F931" s="469"/>
      <c r="G931" s="469"/>
      <c r="H931" s="469"/>
      <c r="I931" s="469"/>
      <c r="J931" s="469"/>
      <c r="K931" s="469"/>
      <c r="L931" s="469"/>
      <c r="M931" s="469"/>
      <c r="N931" s="469"/>
      <c r="O931" s="469"/>
      <c r="P931" s="469"/>
      <c r="Q931" s="469"/>
      <c r="R931" s="469"/>
      <c r="S931" s="469"/>
      <c r="T931" s="469"/>
      <c r="U931" s="469"/>
      <c r="V931" s="469"/>
      <c r="W931" s="469"/>
      <c r="X931" s="469"/>
      <c r="Y931" s="469"/>
      <c r="Z931" s="469"/>
      <c r="AA931" s="469"/>
      <c r="AB931" s="469"/>
      <c r="AC931" s="469"/>
      <c r="AD931" s="469"/>
      <c r="AE931" s="469"/>
      <c r="AF931" s="469"/>
      <c r="AG931" s="469"/>
      <c r="AH931" s="469"/>
      <c r="AI931" s="469"/>
      <c r="AJ931" s="469"/>
      <c r="AK931" s="469"/>
      <c r="AL931" s="471">
        <v>1</v>
      </c>
      <c r="AM931" s="471"/>
      <c r="AN931" s="471"/>
      <c r="AO931" s="471"/>
      <c r="AS931" s="75"/>
    </row>
    <row r="932" spans="1:45" s="73" customFormat="1" ht="12.75" customHeight="1">
      <c r="A932" s="471"/>
      <c r="B932" s="471"/>
      <c r="C932" s="469"/>
      <c r="D932" s="469"/>
      <c r="E932" s="469"/>
      <c r="F932" s="469"/>
      <c r="G932" s="469"/>
      <c r="H932" s="469"/>
      <c r="I932" s="469"/>
      <c r="J932" s="469"/>
      <c r="K932" s="469"/>
      <c r="L932" s="469"/>
      <c r="M932" s="469"/>
      <c r="N932" s="469"/>
      <c r="O932" s="469"/>
      <c r="P932" s="469"/>
      <c r="Q932" s="469"/>
      <c r="R932" s="469"/>
      <c r="S932" s="469"/>
      <c r="T932" s="469"/>
      <c r="U932" s="469"/>
      <c r="V932" s="469"/>
      <c r="W932" s="469"/>
      <c r="X932" s="469"/>
      <c r="Y932" s="469"/>
      <c r="Z932" s="469"/>
      <c r="AA932" s="469"/>
      <c r="AB932" s="469"/>
      <c r="AC932" s="469"/>
      <c r="AD932" s="469"/>
      <c r="AE932" s="469"/>
      <c r="AF932" s="469"/>
      <c r="AG932" s="469"/>
      <c r="AH932" s="469"/>
      <c r="AI932" s="469"/>
      <c r="AJ932" s="469"/>
      <c r="AK932" s="469"/>
      <c r="AL932" s="471"/>
      <c r="AM932" s="471"/>
      <c r="AN932" s="471"/>
      <c r="AO932" s="471"/>
      <c r="AS932" s="75"/>
    </row>
    <row r="933" spans="1:45" s="73" customFormat="1" ht="12.75" customHeight="1">
      <c r="A933" s="471" t="s">
        <v>831</v>
      </c>
      <c r="B933" s="471"/>
      <c r="C933" s="469" t="s">
        <v>1003</v>
      </c>
      <c r="D933" s="469"/>
      <c r="E933" s="469"/>
      <c r="F933" s="469"/>
      <c r="G933" s="469"/>
      <c r="H933" s="469"/>
      <c r="I933" s="469"/>
      <c r="J933" s="469"/>
      <c r="K933" s="469"/>
      <c r="L933" s="469"/>
      <c r="M933" s="469"/>
      <c r="N933" s="469"/>
      <c r="O933" s="469"/>
      <c r="P933" s="469"/>
      <c r="Q933" s="469"/>
      <c r="R933" s="469"/>
      <c r="S933" s="469"/>
      <c r="T933" s="469"/>
      <c r="U933" s="469"/>
      <c r="V933" s="469"/>
      <c r="W933" s="469"/>
      <c r="X933" s="469"/>
      <c r="Y933" s="469"/>
      <c r="Z933" s="469"/>
      <c r="AA933" s="469"/>
      <c r="AB933" s="469"/>
      <c r="AC933" s="469"/>
      <c r="AD933" s="469"/>
      <c r="AE933" s="469"/>
      <c r="AF933" s="469"/>
      <c r="AG933" s="469"/>
      <c r="AH933" s="469"/>
      <c r="AI933" s="469"/>
      <c r="AJ933" s="469"/>
      <c r="AK933" s="469"/>
      <c r="AL933" s="490"/>
      <c r="AM933" s="490"/>
      <c r="AN933" s="490"/>
      <c r="AO933" s="490"/>
      <c r="AS933" s="75"/>
    </row>
    <row r="934" spans="1:45" s="73" customFormat="1" ht="12.75" customHeight="1">
      <c r="A934" s="471"/>
      <c r="B934" s="471"/>
      <c r="C934" s="469"/>
      <c r="D934" s="469"/>
      <c r="E934" s="469"/>
      <c r="F934" s="469"/>
      <c r="G934" s="469"/>
      <c r="H934" s="469"/>
      <c r="I934" s="469"/>
      <c r="J934" s="469"/>
      <c r="K934" s="469"/>
      <c r="L934" s="469"/>
      <c r="M934" s="469"/>
      <c r="N934" s="469"/>
      <c r="O934" s="469"/>
      <c r="P934" s="469"/>
      <c r="Q934" s="469"/>
      <c r="R934" s="469"/>
      <c r="S934" s="469"/>
      <c r="T934" s="469"/>
      <c r="U934" s="469"/>
      <c r="V934" s="469"/>
      <c r="W934" s="469"/>
      <c r="X934" s="469"/>
      <c r="Y934" s="469"/>
      <c r="Z934" s="469"/>
      <c r="AA934" s="469"/>
      <c r="AB934" s="469"/>
      <c r="AC934" s="469"/>
      <c r="AD934" s="469"/>
      <c r="AE934" s="469"/>
      <c r="AF934" s="469"/>
      <c r="AG934" s="469"/>
      <c r="AH934" s="469"/>
      <c r="AI934" s="469"/>
      <c r="AJ934" s="469"/>
      <c r="AK934" s="469"/>
      <c r="AL934" s="490"/>
      <c r="AM934" s="490"/>
      <c r="AN934" s="490"/>
      <c r="AO934" s="490"/>
      <c r="AS934" s="75"/>
    </row>
    <row r="935" spans="1:45" s="73" customFormat="1" ht="12.75" customHeight="1">
      <c r="A935" s="471" t="s">
        <v>979</v>
      </c>
      <c r="B935" s="471"/>
      <c r="C935" s="469" t="s">
        <v>1010</v>
      </c>
      <c r="D935" s="469"/>
      <c r="E935" s="469"/>
      <c r="F935" s="469"/>
      <c r="G935" s="469"/>
      <c r="H935" s="469"/>
      <c r="I935" s="469"/>
      <c r="J935" s="469"/>
      <c r="K935" s="469"/>
      <c r="L935" s="469"/>
      <c r="M935" s="469"/>
      <c r="N935" s="469"/>
      <c r="O935" s="469"/>
      <c r="P935" s="469"/>
      <c r="Q935" s="469"/>
      <c r="R935" s="469"/>
      <c r="S935" s="469"/>
      <c r="T935" s="469"/>
      <c r="U935" s="469"/>
      <c r="V935" s="469"/>
      <c r="W935" s="469"/>
      <c r="X935" s="469"/>
      <c r="Y935" s="469"/>
      <c r="Z935" s="469"/>
      <c r="AA935" s="469"/>
      <c r="AB935" s="469"/>
      <c r="AC935" s="469"/>
      <c r="AD935" s="469"/>
      <c r="AE935" s="469"/>
      <c r="AF935" s="469"/>
      <c r="AG935" s="469"/>
      <c r="AH935" s="469"/>
      <c r="AI935" s="469"/>
      <c r="AJ935" s="469"/>
      <c r="AK935" s="469"/>
      <c r="AL935" s="471" t="s">
        <v>981</v>
      </c>
      <c r="AM935" s="471"/>
      <c r="AN935" s="471"/>
      <c r="AO935" s="471"/>
      <c r="AS935" s="75"/>
    </row>
    <row r="936" spans="1:45" s="73" customFormat="1" ht="12.75" customHeight="1">
      <c r="A936" s="471"/>
      <c r="B936" s="471"/>
      <c r="C936" s="469"/>
      <c r="D936" s="469"/>
      <c r="E936" s="469"/>
      <c r="F936" s="469"/>
      <c r="G936" s="469"/>
      <c r="H936" s="469"/>
      <c r="I936" s="469"/>
      <c r="J936" s="469"/>
      <c r="K936" s="469"/>
      <c r="L936" s="469"/>
      <c r="M936" s="469"/>
      <c r="N936" s="469"/>
      <c r="O936" s="469"/>
      <c r="P936" s="469"/>
      <c r="Q936" s="469"/>
      <c r="R936" s="469"/>
      <c r="S936" s="469"/>
      <c r="T936" s="469"/>
      <c r="U936" s="469"/>
      <c r="V936" s="469"/>
      <c r="W936" s="469"/>
      <c r="X936" s="469"/>
      <c r="Y936" s="469"/>
      <c r="Z936" s="469"/>
      <c r="AA936" s="469"/>
      <c r="AB936" s="469"/>
      <c r="AC936" s="469"/>
      <c r="AD936" s="469"/>
      <c r="AE936" s="469"/>
      <c r="AF936" s="469"/>
      <c r="AG936" s="469"/>
      <c r="AH936" s="469"/>
      <c r="AI936" s="469"/>
      <c r="AJ936" s="469"/>
      <c r="AK936" s="469"/>
      <c r="AL936" s="471"/>
      <c r="AM936" s="471"/>
      <c r="AN936" s="471"/>
      <c r="AO936" s="471"/>
      <c r="AS936" s="75"/>
    </row>
    <row r="937" spans="31:45" s="73" customFormat="1" ht="12.75" customHeight="1">
      <c r="AE937" s="87"/>
      <c r="AF937" s="87"/>
      <c r="AG937" s="87"/>
      <c r="AH937" s="87"/>
      <c r="AI937" s="87"/>
      <c r="AJ937" s="87"/>
      <c r="AK937" s="87"/>
      <c r="AL937" s="87"/>
      <c r="AM937" s="87"/>
      <c r="AN937" s="87"/>
      <c r="AO937" s="87"/>
      <c r="AS937" s="75"/>
    </row>
    <row r="938" spans="1:45" s="73" customFormat="1" ht="12.75" customHeight="1">
      <c r="A938" s="482" t="s">
        <v>1011</v>
      </c>
      <c r="B938" s="483"/>
      <c r="C938" s="483"/>
      <c r="D938" s="483"/>
      <c r="E938" s="483"/>
      <c r="F938" s="483"/>
      <c r="G938" s="483"/>
      <c r="H938" s="483"/>
      <c r="I938" s="483"/>
      <c r="J938" s="483"/>
      <c r="K938" s="483"/>
      <c r="L938" s="483"/>
      <c r="M938" s="483"/>
      <c r="N938" s="483"/>
      <c r="O938" s="483"/>
      <c r="P938" s="483"/>
      <c r="Q938" s="483"/>
      <c r="R938" s="483"/>
      <c r="S938" s="483"/>
      <c r="T938" s="483"/>
      <c r="U938" s="483"/>
      <c r="V938" s="483"/>
      <c r="W938" s="483"/>
      <c r="X938" s="483"/>
      <c r="Y938" s="483"/>
      <c r="Z938" s="483"/>
      <c r="AA938" s="483"/>
      <c r="AB938" s="483"/>
      <c r="AC938" s="483"/>
      <c r="AD938" s="483"/>
      <c r="AE938" s="483"/>
      <c r="AF938" s="483"/>
      <c r="AG938" s="483"/>
      <c r="AH938" s="483"/>
      <c r="AI938" s="483"/>
      <c r="AJ938" s="483"/>
      <c r="AK938" s="483"/>
      <c r="AL938" s="483"/>
      <c r="AM938" s="483"/>
      <c r="AN938" s="483"/>
      <c r="AO938" s="484"/>
      <c r="AS938" s="75"/>
    </row>
    <row r="939" spans="1:45" s="73" customFormat="1" ht="12.75" customHeight="1">
      <c r="A939" s="485"/>
      <c r="B939" s="486"/>
      <c r="C939" s="486"/>
      <c r="D939" s="486"/>
      <c r="E939" s="486"/>
      <c r="F939" s="486"/>
      <c r="G939" s="486"/>
      <c r="H939" s="486"/>
      <c r="I939" s="486"/>
      <c r="J939" s="486"/>
      <c r="K939" s="486"/>
      <c r="L939" s="486"/>
      <c r="M939" s="486"/>
      <c r="N939" s="486"/>
      <c r="O939" s="486"/>
      <c r="P939" s="486"/>
      <c r="Q939" s="486"/>
      <c r="R939" s="486"/>
      <c r="S939" s="486"/>
      <c r="T939" s="486"/>
      <c r="U939" s="486"/>
      <c r="V939" s="486"/>
      <c r="W939" s="486"/>
      <c r="X939" s="486"/>
      <c r="Y939" s="486"/>
      <c r="Z939" s="486"/>
      <c r="AA939" s="486"/>
      <c r="AB939" s="486"/>
      <c r="AC939" s="486"/>
      <c r="AD939" s="486"/>
      <c r="AE939" s="486"/>
      <c r="AF939" s="486"/>
      <c r="AG939" s="486"/>
      <c r="AH939" s="486"/>
      <c r="AI939" s="486"/>
      <c r="AJ939" s="486"/>
      <c r="AK939" s="486"/>
      <c r="AL939" s="486"/>
      <c r="AM939" s="486"/>
      <c r="AN939" s="486"/>
      <c r="AO939" s="487"/>
      <c r="AS939" s="75"/>
    </row>
    <row r="940" spans="1:45" s="73" customFormat="1" ht="12.75" customHeight="1">
      <c r="A940" s="227" t="s">
        <v>976</v>
      </c>
      <c r="B940" s="227"/>
      <c r="C940" s="476" t="s">
        <v>977</v>
      </c>
      <c r="D940" s="477"/>
      <c r="E940" s="477"/>
      <c r="F940" s="477"/>
      <c r="G940" s="477"/>
      <c r="H940" s="477"/>
      <c r="I940" s="477"/>
      <c r="J940" s="477"/>
      <c r="K940" s="477"/>
      <c r="L940" s="477"/>
      <c r="M940" s="477"/>
      <c r="N940" s="477"/>
      <c r="O940" s="477"/>
      <c r="P940" s="477"/>
      <c r="Q940" s="477"/>
      <c r="R940" s="477"/>
      <c r="S940" s="477"/>
      <c r="T940" s="477"/>
      <c r="U940" s="477"/>
      <c r="V940" s="477"/>
      <c r="W940" s="477"/>
      <c r="X940" s="477"/>
      <c r="Y940" s="477"/>
      <c r="Z940" s="477"/>
      <c r="AA940" s="477"/>
      <c r="AB940" s="477"/>
      <c r="AC940" s="477"/>
      <c r="AD940" s="477"/>
      <c r="AE940" s="477"/>
      <c r="AF940" s="477"/>
      <c r="AG940" s="477"/>
      <c r="AH940" s="477"/>
      <c r="AI940" s="477"/>
      <c r="AJ940" s="477"/>
      <c r="AK940" s="478"/>
      <c r="AL940" s="227" t="s">
        <v>978</v>
      </c>
      <c r="AM940" s="227"/>
      <c r="AN940" s="227"/>
      <c r="AO940" s="227"/>
      <c r="AS940" s="75"/>
    </row>
    <row r="941" spans="1:45" s="73" customFormat="1" ht="12.75" customHeight="1">
      <c r="A941" s="227"/>
      <c r="B941" s="227"/>
      <c r="C941" s="479"/>
      <c r="D941" s="480"/>
      <c r="E941" s="480"/>
      <c r="F941" s="480"/>
      <c r="G941" s="480"/>
      <c r="H941" s="480"/>
      <c r="I941" s="480"/>
      <c r="J941" s="480"/>
      <c r="K941" s="480"/>
      <c r="L941" s="480"/>
      <c r="M941" s="480"/>
      <c r="N941" s="480"/>
      <c r="O941" s="480"/>
      <c r="P941" s="480"/>
      <c r="Q941" s="480"/>
      <c r="R941" s="480"/>
      <c r="S941" s="480"/>
      <c r="T941" s="480"/>
      <c r="U941" s="480"/>
      <c r="V941" s="480"/>
      <c r="W941" s="480"/>
      <c r="X941" s="480"/>
      <c r="Y941" s="480"/>
      <c r="Z941" s="480"/>
      <c r="AA941" s="480"/>
      <c r="AB941" s="480"/>
      <c r="AC941" s="480"/>
      <c r="AD941" s="480"/>
      <c r="AE941" s="480"/>
      <c r="AF941" s="480"/>
      <c r="AG941" s="480"/>
      <c r="AH941" s="480"/>
      <c r="AI941" s="480"/>
      <c r="AJ941" s="480"/>
      <c r="AK941" s="481"/>
      <c r="AL941" s="227"/>
      <c r="AM941" s="227"/>
      <c r="AN941" s="227"/>
      <c r="AO941" s="227"/>
      <c r="AS941" s="75"/>
    </row>
    <row r="942" spans="1:45" s="73" customFormat="1" ht="12.75" customHeight="1">
      <c r="A942" s="471" t="s">
        <v>823</v>
      </c>
      <c r="B942" s="471"/>
      <c r="C942" s="489"/>
      <c r="D942" s="489"/>
      <c r="E942" s="489"/>
      <c r="F942" s="489"/>
      <c r="G942" s="489"/>
      <c r="H942" s="489"/>
      <c r="I942" s="489"/>
      <c r="J942" s="489"/>
      <c r="K942" s="489"/>
      <c r="L942" s="489"/>
      <c r="M942" s="489"/>
      <c r="N942" s="489"/>
      <c r="O942" s="489"/>
      <c r="P942" s="489"/>
      <c r="Q942" s="489"/>
      <c r="R942" s="489"/>
      <c r="S942" s="489"/>
      <c r="T942" s="489"/>
      <c r="U942" s="489"/>
      <c r="V942" s="489"/>
      <c r="W942" s="489"/>
      <c r="X942" s="489"/>
      <c r="Y942" s="489"/>
      <c r="Z942" s="489"/>
      <c r="AA942" s="489"/>
      <c r="AB942" s="489"/>
      <c r="AC942" s="489"/>
      <c r="AD942" s="489"/>
      <c r="AE942" s="489"/>
      <c r="AF942" s="489"/>
      <c r="AG942" s="489"/>
      <c r="AH942" s="489"/>
      <c r="AI942" s="489"/>
      <c r="AJ942" s="489"/>
      <c r="AK942" s="489"/>
      <c r="AL942" s="472"/>
      <c r="AM942" s="472"/>
      <c r="AN942" s="472"/>
      <c r="AO942" s="472"/>
      <c r="AS942" s="75"/>
    </row>
    <row r="943" spans="1:45" s="73" customFormat="1" ht="12.75" customHeight="1">
      <c r="A943" s="471"/>
      <c r="B943" s="471"/>
      <c r="C943" s="489"/>
      <c r="D943" s="489"/>
      <c r="E943" s="489"/>
      <c r="F943" s="489"/>
      <c r="G943" s="489"/>
      <c r="H943" s="489"/>
      <c r="I943" s="489"/>
      <c r="J943" s="489"/>
      <c r="K943" s="489"/>
      <c r="L943" s="489"/>
      <c r="M943" s="489"/>
      <c r="N943" s="489"/>
      <c r="O943" s="489"/>
      <c r="P943" s="489"/>
      <c r="Q943" s="489"/>
      <c r="R943" s="489"/>
      <c r="S943" s="489"/>
      <c r="T943" s="489"/>
      <c r="U943" s="489"/>
      <c r="V943" s="489"/>
      <c r="W943" s="489"/>
      <c r="X943" s="489"/>
      <c r="Y943" s="489"/>
      <c r="Z943" s="489"/>
      <c r="AA943" s="489"/>
      <c r="AB943" s="489"/>
      <c r="AC943" s="489"/>
      <c r="AD943" s="489"/>
      <c r="AE943" s="489"/>
      <c r="AF943" s="489"/>
      <c r="AG943" s="489"/>
      <c r="AH943" s="489"/>
      <c r="AI943" s="489"/>
      <c r="AJ943" s="489"/>
      <c r="AK943" s="489"/>
      <c r="AL943" s="472"/>
      <c r="AM943" s="472"/>
      <c r="AN943" s="472"/>
      <c r="AO943" s="472"/>
      <c r="AS943" s="75"/>
    </row>
    <row r="944" spans="1:45" s="73" customFormat="1" ht="12.75" customHeight="1">
      <c r="A944" s="471" t="s">
        <v>831</v>
      </c>
      <c r="B944" s="471"/>
      <c r="C944" s="489"/>
      <c r="D944" s="489"/>
      <c r="E944" s="489"/>
      <c r="F944" s="489"/>
      <c r="G944" s="489"/>
      <c r="H944" s="489"/>
      <c r="I944" s="489"/>
      <c r="J944" s="489"/>
      <c r="K944" s="489"/>
      <c r="L944" s="489"/>
      <c r="M944" s="489"/>
      <c r="N944" s="489"/>
      <c r="O944" s="489"/>
      <c r="P944" s="489"/>
      <c r="Q944" s="489"/>
      <c r="R944" s="489"/>
      <c r="S944" s="489"/>
      <c r="T944" s="489"/>
      <c r="U944" s="489"/>
      <c r="V944" s="489"/>
      <c r="W944" s="489"/>
      <c r="X944" s="489"/>
      <c r="Y944" s="489"/>
      <c r="Z944" s="489"/>
      <c r="AA944" s="489"/>
      <c r="AB944" s="489"/>
      <c r="AC944" s="489"/>
      <c r="AD944" s="489"/>
      <c r="AE944" s="489"/>
      <c r="AF944" s="489"/>
      <c r="AG944" s="489"/>
      <c r="AH944" s="489"/>
      <c r="AI944" s="489"/>
      <c r="AJ944" s="489"/>
      <c r="AK944" s="489"/>
      <c r="AL944" s="472"/>
      <c r="AM944" s="472"/>
      <c r="AN944" s="472"/>
      <c r="AO944" s="472"/>
      <c r="AS944" s="75"/>
    </row>
    <row r="945" spans="1:45" s="73" customFormat="1" ht="12.75" customHeight="1">
      <c r="A945" s="471"/>
      <c r="B945" s="471"/>
      <c r="C945" s="489"/>
      <c r="D945" s="489"/>
      <c r="E945" s="489"/>
      <c r="F945" s="489"/>
      <c r="G945" s="489"/>
      <c r="H945" s="489"/>
      <c r="I945" s="489"/>
      <c r="J945" s="489"/>
      <c r="K945" s="489"/>
      <c r="L945" s="489"/>
      <c r="M945" s="489"/>
      <c r="N945" s="489"/>
      <c r="O945" s="489"/>
      <c r="P945" s="489"/>
      <c r="Q945" s="489"/>
      <c r="R945" s="489"/>
      <c r="S945" s="489"/>
      <c r="T945" s="489"/>
      <c r="U945" s="489"/>
      <c r="V945" s="489"/>
      <c r="W945" s="489"/>
      <c r="X945" s="489"/>
      <c r="Y945" s="489"/>
      <c r="Z945" s="489"/>
      <c r="AA945" s="489"/>
      <c r="AB945" s="489"/>
      <c r="AC945" s="489"/>
      <c r="AD945" s="489"/>
      <c r="AE945" s="489"/>
      <c r="AF945" s="489"/>
      <c r="AG945" s="489"/>
      <c r="AH945" s="489"/>
      <c r="AI945" s="489"/>
      <c r="AJ945" s="489"/>
      <c r="AK945" s="489"/>
      <c r="AL945" s="472"/>
      <c r="AM945" s="472"/>
      <c r="AN945" s="472"/>
      <c r="AO945" s="472"/>
      <c r="AS945" s="75"/>
    </row>
    <row r="946" spans="1:45" s="73" customFormat="1" ht="12.75" customHeight="1">
      <c r="A946" s="471" t="s">
        <v>832</v>
      </c>
      <c r="B946" s="471"/>
      <c r="C946" s="489"/>
      <c r="D946" s="489"/>
      <c r="E946" s="489"/>
      <c r="F946" s="489"/>
      <c r="G946" s="489"/>
      <c r="H946" s="489"/>
      <c r="I946" s="489"/>
      <c r="J946" s="489"/>
      <c r="K946" s="489"/>
      <c r="L946" s="489"/>
      <c r="M946" s="489"/>
      <c r="N946" s="489"/>
      <c r="O946" s="489"/>
      <c r="P946" s="489"/>
      <c r="Q946" s="489"/>
      <c r="R946" s="489"/>
      <c r="S946" s="489"/>
      <c r="T946" s="489"/>
      <c r="U946" s="489"/>
      <c r="V946" s="489"/>
      <c r="W946" s="489"/>
      <c r="X946" s="489"/>
      <c r="Y946" s="489"/>
      <c r="Z946" s="489"/>
      <c r="AA946" s="489"/>
      <c r="AB946" s="489"/>
      <c r="AC946" s="489"/>
      <c r="AD946" s="489"/>
      <c r="AE946" s="489"/>
      <c r="AF946" s="489"/>
      <c r="AG946" s="489"/>
      <c r="AH946" s="489"/>
      <c r="AI946" s="489"/>
      <c r="AJ946" s="489"/>
      <c r="AK946" s="489"/>
      <c r="AL946" s="472"/>
      <c r="AM946" s="472"/>
      <c r="AN946" s="472"/>
      <c r="AO946" s="472"/>
      <c r="AS946" s="75"/>
    </row>
    <row r="947" spans="1:45" s="73" customFormat="1" ht="12.75" customHeight="1">
      <c r="A947" s="471"/>
      <c r="B947" s="471"/>
      <c r="C947" s="489"/>
      <c r="D947" s="489"/>
      <c r="E947" s="489"/>
      <c r="F947" s="489"/>
      <c r="G947" s="489"/>
      <c r="H947" s="489"/>
      <c r="I947" s="489"/>
      <c r="J947" s="489"/>
      <c r="K947" s="489"/>
      <c r="L947" s="489"/>
      <c r="M947" s="489"/>
      <c r="N947" s="489"/>
      <c r="O947" s="489"/>
      <c r="P947" s="489"/>
      <c r="Q947" s="489"/>
      <c r="R947" s="489"/>
      <c r="S947" s="489"/>
      <c r="T947" s="489"/>
      <c r="U947" s="489"/>
      <c r="V947" s="489"/>
      <c r="W947" s="489"/>
      <c r="X947" s="489"/>
      <c r="Y947" s="489"/>
      <c r="Z947" s="489"/>
      <c r="AA947" s="489"/>
      <c r="AB947" s="489"/>
      <c r="AC947" s="489"/>
      <c r="AD947" s="489"/>
      <c r="AE947" s="489"/>
      <c r="AF947" s="489"/>
      <c r="AG947" s="489"/>
      <c r="AH947" s="489"/>
      <c r="AI947" s="489"/>
      <c r="AJ947" s="489"/>
      <c r="AK947" s="489"/>
      <c r="AL947" s="472"/>
      <c r="AM947" s="472"/>
      <c r="AN947" s="472"/>
      <c r="AO947" s="472"/>
      <c r="AS947" s="75"/>
    </row>
    <row r="948" spans="1:45" s="73" customFormat="1" ht="12.75" customHeight="1">
      <c r="A948" s="471" t="s">
        <v>833</v>
      </c>
      <c r="B948" s="471"/>
      <c r="C948" s="489"/>
      <c r="D948" s="489"/>
      <c r="E948" s="489"/>
      <c r="F948" s="489"/>
      <c r="G948" s="489"/>
      <c r="H948" s="489"/>
      <c r="I948" s="489"/>
      <c r="J948" s="489"/>
      <c r="K948" s="489"/>
      <c r="L948" s="489"/>
      <c r="M948" s="489"/>
      <c r="N948" s="489"/>
      <c r="O948" s="489"/>
      <c r="P948" s="489"/>
      <c r="Q948" s="489"/>
      <c r="R948" s="489"/>
      <c r="S948" s="489"/>
      <c r="T948" s="489"/>
      <c r="U948" s="489"/>
      <c r="V948" s="489"/>
      <c r="W948" s="489"/>
      <c r="X948" s="489"/>
      <c r="Y948" s="489"/>
      <c r="Z948" s="489"/>
      <c r="AA948" s="489"/>
      <c r="AB948" s="489"/>
      <c r="AC948" s="489"/>
      <c r="AD948" s="489"/>
      <c r="AE948" s="489"/>
      <c r="AF948" s="489"/>
      <c r="AG948" s="489"/>
      <c r="AH948" s="489"/>
      <c r="AI948" s="489"/>
      <c r="AJ948" s="489"/>
      <c r="AK948" s="489"/>
      <c r="AL948" s="472"/>
      <c r="AM948" s="472"/>
      <c r="AN948" s="472"/>
      <c r="AO948" s="472"/>
      <c r="AS948" s="75"/>
    </row>
    <row r="949" spans="1:45" s="73" customFormat="1" ht="12.75" customHeight="1">
      <c r="A949" s="471"/>
      <c r="B949" s="471"/>
      <c r="C949" s="489"/>
      <c r="D949" s="489"/>
      <c r="E949" s="489"/>
      <c r="F949" s="489"/>
      <c r="G949" s="489"/>
      <c r="H949" s="489"/>
      <c r="I949" s="489"/>
      <c r="J949" s="489"/>
      <c r="K949" s="489"/>
      <c r="L949" s="489"/>
      <c r="M949" s="489"/>
      <c r="N949" s="489"/>
      <c r="O949" s="489"/>
      <c r="P949" s="489"/>
      <c r="Q949" s="489"/>
      <c r="R949" s="489"/>
      <c r="S949" s="489"/>
      <c r="T949" s="489"/>
      <c r="U949" s="489"/>
      <c r="V949" s="489"/>
      <c r="W949" s="489"/>
      <c r="X949" s="489"/>
      <c r="Y949" s="489"/>
      <c r="Z949" s="489"/>
      <c r="AA949" s="489"/>
      <c r="AB949" s="489"/>
      <c r="AC949" s="489"/>
      <c r="AD949" s="489"/>
      <c r="AE949" s="489"/>
      <c r="AF949" s="489"/>
      <c r="AG949" s="489"/>
      <c r="AH949" s="489"/>
      <c r="AI949" s="489"/>
      <c r="AJ949" s="489"/>
      <c r="AK949" s="489"/>
      <c r="AL949" s="472"/>
      <c r="AM949" s="472"/>
      <c r="AN949" s="472"/>
      <c r="AO949" s="472"/>
      <c r="AS949" s="75"/>
    </row>
    <row r="950" spans="1:45" s="73" customFormat="1" ht="12.75" customHeight="1">
      <c r="A950" s="471" t="s">
        <v>834</v>
      </c>
      <c r="B950" s="471"/>
      <c r="C950" s="489"/>
      <c r="D950" s="489"/>
      <c r="E950" s="489"/>
      <c r="F950" s="489"/>
      <c r="G950" s="489"/>
      <c r="H950" s="489"/>
      <c r="I950" s="489"/>
      <c r="J950" s="489"/>
      <c r="K950" s="489"/>
      <c r="L950" s="489"/>
      <c r="M950" s="489"/>
      <c r="N950" s="489"/>
      <c r="O950" s="489"/>
      <c r="P950" s="489"/>
      <c r="Q950" s="489"/>
      <c r="R950" s="489"/>
      <c r="S950" s="489"/>
      <c r="T950" s="489"/>
      <c r="U950" s="489"/>
      <c r="V950" s="489"/>
      <c r="W950" s="489"/>
      <c r="X950" s="489"/>
      <c r="Y950" s="489"/>
      <c r="Z950" s="489"/>
      <c r="AA950" s="489"/>
      <c r="AB950" s="489"/>
      <c r="AC950" s="489"/>
      <c r="AD950" s="489"/>
      <c r="AE950" s="489"/>
      <c r="AF950" s="489"/>
      <c r="AG950" s="489"/>
      <c r="AH950" s="489"/>
      <c r="AI950" s="489"/>
      <c r="AJ950" s="489"/>
      <c r="AK950" s="489"/>
      <c r="AL950" s="472"/>
      <c r="AM950" s="472"/>
      <c r="AN950" s="472"/>
      <c r="AO950" s="472"/>
      <c r="AS950" s="75"/>
    </row>
    <row r="951" spans="1:45" s="73" customFormat="1" ht="12.75" customHeight="1">
      <c r="A951" s="471"/>
      <c r="B951" s="471"/>
      <c r="C951" s="489"/>
      <c r="D951" s="489"/>
      <c r="E951" s="489"/>
      <c r="F951" s="489"/>
      <c r="G951" s="489"/>
      <c r="H951" s="489"/>
      <c r="I951" s="489"/>
      <c r="J951" s="489"/>
      <c r="K951" s="489"/>
      <c r="L951" s="489"/>
      <c r="M951" s="489"/>
      <c r="N951" s="489"/>
      <c r="O951" s="489"/>
      <c r="P951" s="489"/>
      <c r="Q951" s="489"/>
      <c r="R951" s="489"/>
      <c r="S951" s="489"/>
      <c r="T951" s="489"/>
      <c r="U951" s="489"/>
      <c r="V951" s="489"/>
      <c r="W951" s="489"/>
      <c r="X951" s="489"/>
      <c r="Y951" s="489"/>
      <c r="Z951" s="489"/>
      <c r="AA951" s="489"/>
      <c r="AB951" s="489"/>
      <c r="AC951" s="489"/>
      <c r="AD951" s="489"/>
      <c r="AE951" s="489"/>
      <c r="AF951" s="489"/>
      <c r="AG951" s="489"/>
      <c r="AH951" s="489"/>
      <c r="AI951" s="489"/>
      <c r="AJ951" s="489"/>
      <c r="AK951" s="489"/>
      <c r="AL951" s="472"/>
      <c r="AM951" s="472"/>
      <c r="AN951" s="472"/>
      <c r="AO951" s="472"/>
      <c r="AS951" s="75"/>
    </row>
    <row r="952" spans="1:45" s="73" customFormat="1" ht="12.75" customHeight="1">
      <c r="A952" s="471" t="s">
        <v>844</v>
      </c>
      <c r="B952" s="471"/>
      <c r="C952" s="489"/>
      <c r="D952" s="489"/>
      <c r="E952" s="489"/>
      <c r="F952" s="489"/>
      <c r="G952" s="489"/>
      <c r="H952" s="489"/>
      <c r="I952" s="489"/>
      <c r="J952" s="489"/>
      <c r="K952" s="489"/>
      <c r="L952" s="489"/>
      <c r="M952" s="489"/>
      <c r="N952" s="489"/>
      <c r="O952" s="489"/>
      <c r="P952" s="489"/>
      <c r="Q952" s="489"/>
      <c r="R952" s="489"/>
      <c r="S952" s="489"/>
      <c r="T952" s="489"/>
      <c r="U952" s="489"/>
      <c r="V952" s="489"/>
      <c r="W952" s="489"/>
      <c r="X952" s="489"/>
      <c r="Y952" s="489"/>
      <c r="Z952" s="489"/>
      <c r="AA952" s="489"/>
      <c r="AB952" s="489"/>
      <c r="AC952" s="489"/>
      <c r="AD952" s="489"/>
      <c r="AE952" s="489"/>
      <c r="AF952" s="489"/>
      <c r="AG952" s="489"/>
      <c r="AH952" s="489"/>
      <c r="AI952" s="489"/>
      <c r="AJ952" s="489"/>
      <c r="AK952" s="489"/>
      <c r="AL952" s="472"/>
      <c r="AM952" s="472"/>
      <c r="AN952" s="472"/>
      <c r="AO952" s="472"/>
      <c r="AS952" s="75"/>
    </row>
    <row r="953" spans="1:45" s="73" customFormat="1" ht="12.75" customHeight="1">
      <c r="A953" s="471"/>
      <c r="B953" s="471"/>
      <c r="C953" s="489"/>
      <c r="D953" s="489"/>
      <c r="E953" s="489"/>
      <c r="F953" s="489"/>
      <c r="G953" s="489"/>
      <c r="H953" s="489"/>
      <c r="I953" s="489"/>
      <c r="J953" s="489"/>
      <c r="K953" s="489"/>
      <c r="L953" s="489"/>
      <c r="M953" s="489"/>
      <c r="N953" s="489"/>
      <c r="O953" s="489"/>
      <c r="P953" s="489"/>
      <c r="Q953" s="489"/>
      <c r="R953" s="489"/>
      <c r="S953" s="489"/>
      <c r="T953" s="489"/>
      <c r="U953" s="489"/>
      <c r="V953" s="489"/>
      <c r="W953" s="489"/>
      <c r="X953" s="489"/>
      <c r="Y953" s="489"/>
      <c r="Z953" s="489"/>
      <c r="AA953" s="489"/>
      <c r="AB953" s="489"/>
      <c r="AC953" s="489"/>
      <c r="AD953" s="489"/>
      <c r="AE953" s="489"/>
      <c r="AF953" s="489"/>
      <c r="AG953" s="489"/>
      <c r="AH953" s="489"/>
      <c r="AI953" s="489"/>
      <c r="AJ953" s="489"/>
      <c r="AK953" s="489"/>
      <c r="AL953" s="472"/>
      <c r="AM953" s="472"/>
      <c r="AN953" s="472"/>
      <c r="AO953" s="472"/>
      <c r="AS953" s="75"/>
    </row>
    <row r="954" spans="1:45" s="73" customFormat="1" ht="12.75" customHeight="1">
      <c r="A954" s="471" t="s">
        <v>845</v>
      </c>
      <c r="B954" s="471"/>
      <c r="C954" s="489"/>
      <c r="D954" s="489"/>
      <c r="E954" s="489"/>
      <c r="F954" s="489"/>
      <c r="G954" s="489"/>
      <c r="H954" s="489"/>
      <c r="I954" s="489"/>
      <c r="J954" s="489"/>
      <c r="K954" s="489"/>
      <c r="L954" s="489"/>
      <c r="M954" s="489"/>
      <c r="N954" s="489"/>
      <c r="O954" s="489"/>
      <c r="P954" s="489"/>
      <c r="Q954" s="489"/>
      <c r="R954" s="489"/>
      <c r="S954" s="489"/>
      <c r="T954" s="489"/>
      <c r="U954" s="489"/>
      <c r="V954" s="489"/>
      <c r="W954" s="489"/>
      <c r="X954" s="489"/>
      <c r="Y954" s="489"/>
      <c r="Z954" s="489"/>
      <c r="AA954" s="489"/>
      <c r="AB954" s="489"/>
      <c r="AC954" s="489"/>
      <c r="AD954" s="489"/>
      <c r="AE954" s="489"/>
      <c r="AF954" s="489"/>
      <c r="AG954" s="489"/>
      <c r="AH954" s="489"/>
      <c r="AI954" s="489"/>
      <c r="AJ954" s="489"/>
      <c r="AK954" s="489"/>
      <c r="AL954" s="472"/>
      <c r="AM954" s="472"/>
      <c r="AN954" s="472"/>
      <c r="AO954" s="472"/>
      <c r="AS954" s="75"/>
    </row>
    <row r="955" spans="1:45" s="73" customFormat="1" ht="12.75" customHeight="1">
      <c r="A955" s="471"/>
      <c r="B955" s="471"/>
      <c r="C955" s="489"/>
      <c r="D955" s="489"/>
      <c r="E955" s="489"/>
      <c r="F955" s="489"/>
      <c r="G955" s="489"/>
      <c r="H955" s="489"/>
      <c r="I955" s="489"/>
      <c r="J955" s="489"/>
      <c r="K955" s="489"/>
      <c r="L955" s="489"/>
      <c r="M955" s="489"/>
      <c r="N955" s="489"/>
      <c r="O955" s="489"/>
      <c r="P955" s="489"/>
      <c r="Q955" s="489"/>
      <c r="R955" s="489"/>
      <c r="S955" s="489"/>
      <c r="T955" s="489"/>
      <c r="U955" s="489"/>
      <c r="V955" s="489"/>
      <c r="W955" s="489"/>
      <c r="X955" s="489"/>
      <c r="Y955" s="489"/>
      <c r="Z955" s="489"/>
      <c r="AA955" s="489"/>
      <c r="AB955" s="489"/>
      <c r="AC955" s="489"/>
      <c r="AD955" s="489"/>
      <c r="AE955" s="489"/>
      <c r="AF955" s="489"/>
      <c r="AG955" s="489"/>
      <c r="AH955" s="489"/>
      <c r="AI955" s="489"/>
      <c r="AJ955" s="489"/>
      <c r="AK955" s="489"/>
      <c r="AL955" s="472"/>
      <c r="AM955" s="472"/>
      <c r="AN955" s="472"/>
      <c r="AO955" s="472"/>
      <c r="AS955" s="75"/>
    </row>
    <row r="956" spans="1:45" s="73" customFormat="1" ht="12.75" customHeight="1">
      <c r="A956" s="471" t="s">
        <v>846</v>
      </c>
      <c r="B956" s="471"/>
      <c r="C956" s="489"/>
      <c r="D956" s="489"/>
      <c r="E956" s="489"/>
      <c r="F956" s="489"/>
      <c r="G956" s="489"/>
      <c r="H956" s="489"/>
      <c r="I956" s="489"/>
      <c r="J956" s="489"/>
      <c r="K956" s="489"/>
      <c r="L956" s="489"/>
      <c r="M956" s="489"/>
      <c r="N956" s="489"/>
      <c r="O956" s="489"/>
      <c r="P956" s="489"/>
      <c r="Q956" s="489"/>
      <c r="R956" s="489"/>
      <c r="S956" s="489"/>
      <c r="T956" s="489"/>
      <c r="U956" s="489"/>
      <c r="V956" s="489"/>
      <c r="W956" s="489"/>
      <c r="X956" s="489"/>
      <c r="Y956" s="489"/>
      <c r="Z956" s="489"/>
      <c r="AA956" s="489"/>
      <c r="AB956" s="489"/>
      <c r="AC956" s="489"/>
      <c r="AD956" s="489"/>
      <c r="AE956" s="489"/>
      <c r="AF956" s="489"/>
      <c r="AG956" s="489"/>
      <c r="AH956" s="489"/>
      <c r="AI956" s="489"/>
      <c r="AJ956" s="489"/>
      <c r="AK956" s="489"/>
      <c r="AL956" s="472"/>
      <c r="AM956" s="472"/>
      <c r="AN956" s="472"/>
      <c r="AO956" s="472"/>
      <c r="AS956" s="75"/>
    </row>
    <row r="957" spans="1:45" s="73" customFormat="1" ht="12.75" customHeight="1">
      <c r="A957" s="471"/>
      <c r="B957" s="471"/>
      <c r="C957" s="489"/>
      <c r="D957" s="489"/>
      <c r="E957" s="489"/>
      <c r="F957" s="489"/>
      <c r="G957" s="489"/>
      <c r="H957" s="489"/>
      <c r="I957" s="489"/>
      <c r="J957" s="489"/>
      <c r="K957" s="489"/>
      <c r="L957" s="489"/>
      <c r="M957" s="489"/>
      <c r="N957" s="489"/>
      <c r="O957" s="489"/>
      <c r="P957" s="489"/>
      <c r="Q957" s="489"/>
      <c r="R957" s="489"/>
      <c r="S957" s="489"/>
      <c r="T957" s="489"/>
      <c r="U957" s="489"/>
      <c r="V957" s="489"/>
      <c r="W957" s="489"/>
      <c r="X957" s="489"/>
      <c r="Y957" s="489"/>
      <c r="Z957" s="489"/>
      <c r="AA957" s="489"/>
      <c r="AB957" s="489"/>
      <c r="AC957" s="489"/>
      <c r="AD957" s="489"/>
      <c r="AE957" s="489"/>
      <c r="AF957" s="489"/>
      <c r="AG957" s="489"/>
      <c r="AH957" s="489"/>
      <c r="AI957" s="489"/>
      <c r="AJ957" s="489"/>
      <c r="AK957" s="489"/>
      <c r="AL957" s="472"/>
      <c r="AM957" s="472"/>
      <c r="AN957" s="472"/>
      <c r="AO957" s="472"/>
      <c r="AS957" s="75"/>
    </row>
    <row r="958" spans="1:45" s="73" customFormat="1" ht="12.75" customHeight="1">
      <c r="A958" s="471" t="s">
        <v>847</v>
      </c>
      <c r="B958" s="471"/>
      <c r="C958" s="489"/>
      <c r="D958" s="489"/>
      <c r="E958" s="489"/>
      <c r="F958" s="489"/>
      <c r="G958" s="489"/>
      <c r="H958" s="489"/>
      <c r="I958" s="489"/>
      <c r="J958" s="489"/>
      <c r="K958" s="489"/>
      <c r="L958" s="489"/>
      <c r="M958" s="489"/>
      <c r="N958" s="489"/>
      <c r="O958" s="489"/>
      <c r="P958" s="489"/>
      <c r="Q958" s="489"/>
      <c r="R958" s="489"/>
      <c r="S958" s="489"/>
      <c r="T958" s="489"/>
      <c r="U958" s="489"/>
      <c r="V958" s="489"/>
      <c r="W958" s="489"/>
      <c r="X958" s="489"/>
      <c r="Y958" s="489"/>
      <c r="Z958" s="489"/>
      <c r="AA958" s="489"/>
      <c r="AB958" s="489"/>
      <c r="AC958" s="489"/>
      <c r="AD958" s="489"/>
      <c r="AE958" s="489"/>
      <c r="AF958" s="489"/>
      <c r="AG958" s="489"/>
      <c r="AH958" s="489"/>
      <c r="AI958" s="489"/>
      <c r="AJ958" s="489"/>
      <c r="AK958" s="489"/>
      <c r="AL958" s="472"/>
      <c r="AM958" s="472"/>
      <c r="AN958" s="472"/>
      <c r="AO958" s="472"/>
      <c r="AS958" s="75"/>
    </row>
    <row r="959" spans="1:45" s="73" customFormat="1" ht="12.75" customHeight="1">
      <c r="A959" s="471"/>
      <c r="B959" s="471"/>
      <c r="C959" s="489"/>
      <c r="D959" s="489"/>
      <c r="E959" s="489"/>
      <c r="F959" s="489"/>
      <c r="G959" s="489"/>
      <c r="H959" s="489"/>
      <c r="I959" s="489"/>
      <c r="J959" s="489"/>
      <c r="K959" s="489"/>
      <c r="L959" s="489"/>
      <c r="M959" s="489"/>
      <c r="N959" s="489"/>
      <c r="O959" s="489"/>
      <c r="P959" s="489"/>
      <c r="Q959" s="489"/>
      <c r="R959" s="489"/>
      <c r="S959" s="489"/>
      <c r="T959" s="489"/>
      <c r="U959" s="489"/>
      <c r="V959" s="489"/>
      <c r="W959" s="489"/>
      <c r="X959" s="489"/>
      <c r="Y959" s="489"/>
      <c r="Z959" s="489"/>
      <c r="AA959" s="489"/>
      <c r="AB959" s="489"/>
      <c r="AC959" s="489"/>
      <c r="AD959" s="489"/>
      <c r="AE959" s="489"/>
      <c r="AF959" s="489"/>
      <c r="AG959" s="489"/>
      <c r="AH959" s="489"/>
      <c r="AI959" s="489"/>
      <c r="AJ959" s="489"/>
      <c r="AK959" s="489"/>
      <c r="AL959" s="472"/>
      <c r="AM959" s="472"/>
      <c r="AN959" s="472"/>
      <c r="AO959" s="472"/>
      <c r="AS959" s="75"/>
    </row>
    <row r="960" spans="1:45" s="73" customFormat="1" ht="12.75" customHeight="1">
      <c r="A960" s="471" t="s">
        <v>848</v>
      </c>
      <c r="B960" s="471"/>
      <c r="C960" s="489"/>
      <c r="D960" s="489"/>
      <c r="E960" s="489"/>
      <c r="F960" s="489"/>
      <c r="G960" s="489"/>
      <c r="H960" s="489"/>
      <c r="I960" s="489"/>
      <c r="J960" s="489"/>
      <c r="K960" s="489"/>
      <c r="L960" s="489"/>
      <c r="M960" s="489"/>
      <c r="N960" s="489"/>
      <c r="O960" s="489"/>
      <c r="P960" s="489"/>
      <c r="Q960" s="489"/>
      <c r="R960" s="489"/>
      <c r="S960" s="489"/>
      <c r="T960" s="489"/>
      <c r="U960" s="489"/>
      <c r="V960" s="489"/>
      <c r="W960" s="489"/>
      <c r="X960" s="489"/>
      <c r="Y960" s="489"/>
      <c r="Z960" s="489"/>
      <c r="AA960" s="489"/>
      <c r="AB960" s="489"/>
      <c r="AC960" s="489"/>
      <c r="AD960" s="489"/>
      <c r="AE960" s="489"/>
      <c r="AF960" s="489"/>
      <c r="AG960" s="489"/>
      <c r="AH960" s="489"/>
      <c r="AI960" s="489"/>
      <c r="AJ960" s="489"/>
      <c r="AK960" s="489"/>
      <c r="AL960" s="472"/>
      <c r="AM960" s="472"/>
      <c r="AN960" s="472"/>
      <c r="AO960" s="472"/>
      <c r="AS960" s="75"/>
    </row>
    <row r="961" spans="1:45" s="73" customFormat="1" ht="12.75" customHeight="1">
      <c r="A961" s="471"/>
      <c r="B961" s="471"/>
      <c r="C961" s="489"/>
      <c r="D961" s="489"/>
      <c r="E961" s="489"/>
      <c r="F961" s="489"/>
      <c r="G961" s="489"/>
      <c r="H961" s="489"/>
      <c r="I961" s="489"/>
      <c r="J961" s="489"/>
      <c r="K961" s="489"/>
      <c r="L961" s="489"/>
      <c r="M961" s="489"/>
      <c r="N961" s="489"/>
      <c r="O961" s="489"/>
      <c r="P961" s="489"/>
      <c r="Q961" s="489"/>
      <c r="R961" s="489"/>
      <c r="S961" s="489"/>
      <c r="T961" s="489"/>
      <c r="U961" s="489"/>
      <c r="V961" s="489"/>
      <c r="W961" s="489"/>
      <c r="X961" s="489"/>
      <c r="Y961" s="489"/>
      <c r="Z961" s="489"/>
      <c r="AA961" s="489"/>
      <c r="AB961" s="489"/>
      <c r="AC961" s="489"/>
      <c r="AD961" s="489"/>
      <c r="AE961" s="489"/>
      <c r="AF961" s="489"/>
      <c r="AG961" s="489"/>
      <c r="AH961" s="489"/>
      <c r="AI961" s="489"/>
      <c r="AJ961" s="489"/>
      <c r="AK961" s="489"/>
      <c r="AL961" s="472"/>
      <c r="AM961" s="472"/>
      <c r="AN961" s="472"/>
      <c r="AO961" s="472"/>
      <c r="AS961" s="75"/>
    </row>
    <row r="962" spans="1:45" s="73" customFormat="1" ht="12.75" customHeight="1">
      <c r="A962" s="471" t="s">
        <v>849</v>
      </c>
      <c r="B962" s="471"/>
      <c r="C962" s="489"/>
      <c r="D962" s="489"/>
      <c r="E962" s="489"/>
      <c r="F962" s="489"/>
      <c r="G962" s="489"/>
      <c r="H962" s="489"/>
      <c r="I962" s="489"/>
      <c r="J962" s="489"/>
      <c r="K962" s="489"/>
      <c r="L962" s="489"/>
      <c r="M962" s="489"/>
      <c r="N962" s="489"/>
      <c r="O962" s="489"/>
      <c r="P962" s="489"/>
      <c r="Q962" s="489"/>
      <c r="R962" s="489"/>
      <c r="S962" s="489"/>
      <c r="T962" s="489"/>
      <c r="U962" s="489"/>
      <c r="V962" s="489"/>
      <c r="W962" s="489"/>
      <c r="X962" s="489"/>
      <c r="Y962" s="489"/>
      <c r="Z962" s="489"/>
      <c r="AA962" s="489"/>
      <c r="AB962" s="489"/>
      <c r="AC962" s="489"/>
      <c r="AD962" s="489"/>
      <c r="AE962" s="489"/>
      <c r="AF962" s="489"/>
      <c r="AG962" s="489"/>
      <c r="AH962" s="489"/>
      <c r="AI962" s="489"/>
      <c r="AJ962" s="489"/>
      <c r="AK962" s="489"/>
      <c r="AL962" s="472"/>
      <c r="AM962" s="472"/>
      <c r="AN962" s="472"/>
      <c r="AO962" s="472"/>
      <c r="AS962" s="75"/>
    </row>
    <row r="963" spans="1:41" ht="12.75" customHeight="1">
      <c r="A963" s="471"/>
      <c r="B963" s="471"/>
      <c r="C963" s="489"/>
      <c r="D963" s="489"/>
      <c r="E963" s="489"/>
      <c r="F963" s="489"/>
      <c r="G963" s="489"/>
      <c r="H963" s="489"/>
      <c r="I963" s="489"/>
      <c r="J963" s="489"/>
      <c r="K963" s="489"/>
      <c r="L963" s="489"/>
      <c r="M963" s="489"/>
      <c r="N963" s="489"/>
      <c r="O963" s="489"/>
      <c r="P963" s="489"/>
      <c r="Q963" s="489"/>
      <c r="R963" s="489"/>
      <c r="S963" s="489"/>
      <c r="T963" s="489"/>
      <c r="U963" s="489"/>
      <c r="V963" s="489"/>
      <c r="W963" s="489"/>
      <c r="X963" s="489"/>
      <c r="Y963" s="489"/>
      <c r="Z963" s="489"/>
      <c r="AA963" s="489"/>
      <c r="AB963" s="489"/>
      <c r="AC963" s="489"/>
      <c r="AD963" s="489"/>
      <c r="AE963" s="489"/>
      <c r="AF963" s="489"/>
      <c r="AG963" s="489"/>
      <c r="AH963" s="489"/>
      <c r="AI963" s="489"/>
      <c r="AJ963" s="489"/>
      <c r="AK963" s="489"/>
      <c r="AL963" s="472"/>
      <c r="AM963" s="472"/>
      <c r="AN963" s="472"/>
      <c r="AO963" s="472"/>
    </row>
    <row r="964" spans="1:41" ht="12.75" customHeight="1">
      <c r="A964" s="471" t="s">
        <v>850</v>
      </c>
      <c r="B964" s="471"/>
      <c r="C964" s="489"/>
      <c r="D964" s="489"/>
      <c r="E964" s="489"/>
      <c r="F964" s="489"/>
      <c r="G964" s="489"/>
      <c r="H964" s="489"/>
      <c r="I964" s="489"/>
      <c r="J964" s="489"/>
      <c r="K964" s="489"/>
      <c r="L964" s="489"/>
      <c r="M964" s="489"/>
      <c r="N964" s="489"/>
      <c r="O964" s="489"/>
      <c r="P964" s="489"/>
      <c r="Q964" s="489"/>
      <c r="R964" s="489"/>
      <c r="S964" s="489"/>
      <c r="T964" s="489"/>
      <c r="U964" s="489"/>
      <c r="V964" s="489"/>
      <c r="W964" s="489"/>
      <c r="X964" s="489"/>
      <c r="Y964" s="489"/>
      <c r="Z964" s="489"/>
      <c r="AA964" s="489"/>
      <c r="AB964" s="489"/>
      <c r="AC964" s="489"/>
      <c r="AD964" s="489"/>
      <c r="AE964" s="489"/>
      <c r="AF964" s="489"/>
      <c r="AG964" s="489"/>
      <c r="AH964" s="489"/>
      <c r="AI964" s="489"/>
      <c r="AJ964" s="489"/>
      <c r="AK964" s="489"/>
      <c r="AL964" s="472"/>
      <c r="AM964" s="472"/>
      <c r="AN964" s="472"/>
      <c r="AO964" s="472"/>
    </row>
    <row r="965" spans="1:45" ht="12.75" customHeight="1">
      <c r="A965" s="471"/>
      <c r="B965" s="471"/>
      <c r="C965" s="489"/>
      <c r="D965" s="489"/>
      <c r="E965" s="489"/>
      <c r="F965" s="489"/>
      <c r="G965" s="489"/>
      <c r="H965" s="489"/>
      <c r="I965" s="489"/>
      <c r="J965" s="489"/>
      <c r="K965" s="489"/>
      <c r="L965" s="489"/>
      <c r="M965" s="489"/>
      <c r="N965" s="489"/>
      <c r="O965" s="489"/>
      <c r="P965" s="489"/>
      <c r="Q965" s="489"/>
      <c r="R965" s="489"/>
      <c r="S965" s="489"/>
      <c r="T965" s="489"/>
      <c r="U965" s="489"/>
      <c r="V965" s="489"/>
      <c r="W965" s="489"/>
      <c r="X965" s="489"/>
      <c r="Y965" s="489"/>
      <c r="Z965" s="489"/>
      <c r="AA965" s="489"/>
      <c r="AB965" s="489"/>
      <c r="AC965" s="489"/>
      <c r="AD965" s="489"/>
      <c r="AE965" s="489"/>
      <c r="AF965" s="489"/>
      <c r="AG965" s="489"/>
      <c r="AH965" s="489"/>
      <c r="AI965" s="489"/>
      <c r="AJ965" s="489"/>
      <c r="AK965" s="489"/>
      <c r="AL965" s="472"/>
      <c r="AM965" s="472"/>
      <c r="AN965" s="472"/>
      <c r="AO965" s="472"/>
      <c r="AS965" s="2"/>
    </row>
    <row r="966" spans="1:45" ht="12.75" customHeight="1">
      <c r="A966" s="471" t="s">
        <v>851</v>
      </c>
      <c r="B966" s="471"/>
      <c r="C966" s="489"/>
      <c r="D966" s="489"/>
      <c r="E966" s="489"/>
      <c r="F966" s="489"/>
      <c r="G966" s="489"/>
      <c r="H966" s="489"/>
      <c r="I966" s="489"/>
      <c r="J966" s="489"/>
      <c r="K966" s="489"/>
      <c r="L966" s="489"/>
      <c r="M966" s="489"/>
      <c r="N966" s="489"/>
      <c r="O966" s="489"/>
      <c r="P966" s="489"/>
      <c r="Q966" s="489"/>
      <c r="R966" s="489"/>
      <c r="S966" s="489"/>
      <c r="T966" s="489"/>
      <c r="U966" s="489"/>
      <c r="V966" s="489"/>
      <c r="W966" s="489"/>
      <c r="X966" s="489"/>
      <c r="Y966" s="489"/>
      <c r="Z966" s="489"/>
      <c r="AA966" s="489"/>
      <c r="AB966" s="489"/>
      <c r="AC966" s="489"/>
      <c r="AD966" s="489"/>
      <c r="AE966" s="489"/>
      <c r="AF966" s="489"/>
      <c r="AG966" s="489"/>
      <c r="AH966" s="489"/>
      <c r="AI966" s="489"/>
      <c r="AJ966" s="489"/>
      <c r="AK966" s="489"/>
      <c r="AL966" s="472"/>
      <c r="AM966" s="472"/>
      <c r="AN966" s="472"/>
      <c r="AO966" s="472"/>
      <c r="AS966" s="8"/>
    </row>
    <row r="967" spans="1:41" ht="12.75" customHeight="1">
      <c r="A967" s="471"/>
      <c r="B967" s="471"/>
      <c r="C967" s="489"/>
      <c r="D967" s="489"/>
      <c r="E967" s="489"/>
      <c r="F967" s="489"/>
      <c r="G967" s="489"/>
      <c r="H967" s="489"/>
      <c r="I967" s="489"/>
      <c r="J967" s="489"/>
      <c r="K967" s="489"/>
      <c r="L967" s="489"/>
      <c r="M967" s="489"/>
      <c r="N967" s="489"/>
      <c r="O967" s="489"/>
      <c r="P967" s="489"/>
      <c r="Q967" s="489"/>
      <c r="R967" s="489"/>
      <c r="S967" s="489"/>
      <c r="T967" s="489"/>
      <c r="U967" s="489"/>
      <c r="V967" s="489"/>
      <c r="W967" s="489"/>
      <c r="X967" s="489"/>
      <c r="Y967" s="489"/>
      <c r="Z967" s="489"/>
      <c r="AA967" s="489"/>
      <c r="AB967" s="489"/>
      <c r="AC967" s="489"/>
      <c r="AD967" s="489"/>
      <c r="AE967" s="489"/>
      <c r="AF967" s="489"/>
      <c r="AG967" s="489"/>
      <c r="AH967" s="489"/>
      <c r="AI967" s="489"/>
      <c r="AJ967" s="489"/>
      <c r="AK967" s="489"/>
      <c r="AL967" s="472"/>
      <c r="AM967" s="472"/>
      <c r="AN967" s="472"/>
      <c r="AO967" s="472"/>
    </row>
    <row r="968" spans="1:41" ht="12.75" customHeight="1">
      <c r="A968" s="471" t="s">
        <v>852</v>
      </c>
      <c r="B968" s="471"/>
      <c r="C968" s="489"/>
      <c r="D968" s="489"/>
      <c r="E968" s="489"/>
      <c r="F968" s="489"/>
      <c r="G968" s="489"/>
      <c r="H968" s="489"/>
      <c r="I968" s="489"/>
      <c r="J968" s="489"/>
      <c r="K968" s="489"/>
      <c r="L968" s="489"/>
      <c r="M968" s="489"/>
      <c r="N968" s="489"/>
      <c r="O968" s="489"/>
      <c r="P968" s="489"/>
      <c r="Q968" s="489"/>
      <c r="R968" s="489"/>
      <c r="S968" s="489"/>
      <c r="T968" s="489"/>
      <c r="U968" s="489"/>
      <c r="V968" s="489"/>
      <c r="W968" s="489"/>
      <c r="X968" s="489"/>
      <c r="Y968" s="489"/>
      <c r="Z968" s="489"/>
      <c r="AA968" s="489"/>
      <c r="AB968" s="489"/>
      <c r="AC968" s="489"/>
      <c r="AD968" s="489"/>
      <c r="AE968" s="489"/>
      <c r="AF968" s="489"/>
      <c r="AG968" s="489"/>
      <c r="AH968" s="489"/>
      <c r="AI968" s="489"/>
      <c r="AJ968" s="489"/>
      <c r="AK968" s="489"/>
      <c r="AL968" s="472"/>
      <c r="AM968" s="472"/>
      <c r="AN968" s="472"/>
      <c r="AO968" s="472"/>
    </row>
    <row r="969" spans="1:41" ht="12.75" customHeight="1">
      <c r="A969" s="471"/>
      <c r="B969" s="471"/>
      <c r="C969" s="489"/>
      <c r="D969" s="489"/>
      <c r="E969" s="489"/>
      <c r="F969" s="489"/>
      <c r="G969" s="489"/>
      <c r="H969" s="489"/>
      <c r="I969" s="489"/>
      <c r="J969" s="489"/>
      <c r="K969" s="489"/>
      <c r="L969" s="489"/>
      <c r="M969" s="489"/>
      <c r="N969" s="489"/>
      <c r="O969" s="489"/>
      <c r="P969" s="489"/>
      <c r="Q969" s="489"/>
      <c r="R969" s="489"/>
      <c r="S969" s="489"/>
      <c r="T969" s="489"/>
      <c r="U969" s="489"/>
      <c r="V969" s="489"/>
      <c r="W969" s="489"/>
      <c r="X969" s="489"/>
      <c r="Y969" s="489"/>
      <c r="Z969" s="489"/>
      <c r="AA969" s="489"/>
      <c r="AB969" s="489"/>
      <c r="AC969" s="489"/>
      <c r="AD969" s="489"/>
      <c r="AE969" s="489"/>
      <c r="AF969" s="489"/>
      <c r="AG969" s="489"/>
      <c r="AH969" s="489"/>
      <c r="AI969" s="489"/>
      <c r="AJ969" s="489"/>
      <c r="AK969" s="489"/>
      <c r="AL969" s="472"/>
      <c r="AM969" s="472"/>
      <c r="AN969" s="472"/>
      <c r="AO969" s="472"/>
    </row>
    <row r="970" spans="1:41" s="73" customFormat="1" ht="12.75" customHeight="1">
      <c r="A970" s="471" t="s">
        <v>853</v>
      </c>
      <c r="B970" s="471"/>
      <c r="C970" s="489"/>
      <c r="D970" s="489"/>
      <c r="E970" s="489"/>
      <c r="F970" s="489"/>
      <c r="G970" s="489"/>
      <c r="H970" s="489"/>
      <c r="I970" s="489"/>
      <c r="J970" s="489"/>
      <c r="K970" s="489"/>
      <c r="L970" s="489"/>
      <c r="M970" s="489"/>
      <c r="N970" s="489"/>
      <c r="O970" s="489"/>
      <c r="P970" s="489"/>
      <c r="Q970" s="489"/>
      <c r="R970" s="489"/>
      <c r="S970" s="489"/>
      <c r="T970" s="489"/>
      <c r="U970" s="489"/>
      <c r="V970" s="489"/>
      <c r="W970" s="489"/>
      <c r="X970" s="489"/>
      <c r="Y970" s="489"/>
      <c r="Z970" s="489"/>
      <c r="AA970" s="489"/>
      <c r="AB970" s="489"/>
      <c r="AC970" s="489"/>
      <c r="AD970" s="489"/>
      <c r="AE970" s="489"/>
      <c r="AF970" s="489"/>
      <c r="AG970" s="489"/>
      <c r="AH970" s="489"/>
      <c r="AI970" s="489"/>
      <c r="AJ970" s="489"/>
      <c r="AK970" s="489"/>
      <c r="AL970" s="472"/>
      <c r="AM970" s="472"/>
      <c r="AN970" s="472"/>
      <c r="AO970" s="472"/>
    </row>
    <row r="971" spans="1:41" s="73" customFormat="1" ht="12.75" customHeight="1">
      <c r="A971" s="471"/>
      <c r="B971" s="471"/>
      <c r="C971" s="489"/>
      <c r="D971" s="489"/>
      <c r="E971" s="489"/>
      <c r="F971" s="489"/>
      <c r="G971" s="489"/>
      <c r="H971" s="489"/>
      <c r="I971" s="489"/>
      <c r="J971" s="489"/>
      <c r="K971" s="489"/>
      <c r="L971" s="489"/>
      <c r="M971" s="489"/>
      <c r="N971" s="489"/>
      <c r="O971" s="489"/>
      <c r="P971" s="489"/>
      <c r="Q971" s="489"/>
      <c r="R971" s="489"/>
      <c r="S971" s="489"/>
      <c r="T971" s="489"/>
      <c r="U971" s="489"/>
      <c r="V971" s="489"/>
      <c r="W971" s="489"/>
      <c r="X971" s="489"/>
      <c r="Y971" s="489"/>
      <c r="Z971" s="489"/>
      <c r="AA971" s="489"/>
      <c r="AB971" s="489"/>
      <c r="AC971" s="489"/>
      <c r="AD971" s="489"/>
      <c r="AE971" s="489"/>
      <c r="AF971" s="489"/>
      <c r="AG971" s="489"/>
      <c r="AH971" s="489"/>
      <c r="AI971" s="489"/>
      <c r="AJ971" s="489"/>
      <c r="AK971" s="489"/>
      <c r="AL971" s="472"/>
      <c r="AM971" s="472"/>
      <c r="AN971" s="472"/>
      <c r="AO971" s="472"/>
    </row>
    <row r="972" spans="1:41" s="73" customFormat="1" ht="12.75" customHeight="1">
      <c r="A972" s="84"/>
      <c r="B972" s="84"/>
      <c r="C972" s="85"/>
      <c r="D972" s="85"/>
      <c r="E972" s="85"/>
      <c r="F972" s="85"/>
      <c r="G972" s="85"/>
      <c r="H972" s="85"/>
      <c r="I972" s="85"/>
      <c r="J972" s="85"/>
      <c r="K972" s="85"/>
      <c r="L972" s="85"/>
      <c r="M972" s="85"/>
      <c r="N972" s="85"/>
      <c r="O972" s="85"/>
      <c r="P972" s="85"/>
      <c r="Q972" s="85"/>
      <c r="R972" s="85"/>
      <c r="S972" s="85"/>
      <c r="T972" s="85"/>
      <c r="U972" s="85"/>
      <c r="V972" s="85"/>
      <c r="W972" s="85"/>
      <c r="X972" s="85"/>
      <c r="Y972" s="85"/>
      <c r="Z972" s="85"/>
      <c r="AA972" s="85"/>
      <c r="AB972" s="85"/>
      <c r="AC972" s="85"/>
      <c r="AD972" s="85"/>
      <c r="AE972" s="85"/>
      <c r="AF972" s="85"/>
      <c r="AG972" s="85"/>
      <c r="AH972" s="85"/>
      <c r="AI972" s="85"/>
      <c r="AJ972" s="85"/>
      <c r="AK972" s="85"/>
      <c r="AL972" s="86"/>
      <c r="AM972" s="86"/>
      <c r="AN972" s="86"/>
      <c r="AO972" s="86"/>
    </row>
    <row r="973" spans="1:41" s="73" customFormat="1" ht="12.75" customHeight="1">
      <c r="A973" s="84"/>
      <c r="B973" s="84"/>
      <c r="C973" s="85"/>
      <c r="D973" s="85"/>
      <c r="E973" s="85"/>
      <c r="F973" s="85"/>
      <c r="G973" s="85"/>
      <c r="H973" s="85"/>
      <c r="I973" s="85"/>
      <c r="J973" s="85"/>
      <c r="K973" s="85"/>
      <c r="L973" s="85"/>
      <c r="M973" s="85"/>
      <c r="N973" s="85"/>
      <c r="O973" s="85"/>
      <c r="P973" s="85"/>
      <c r="Q973" s="85"/>
      <c r="R973" s="85"/>
      <c r="S973" s="85"/>
      <c r="T973" s="85"/>
      <c r="U973" s="85"/>
      <c r="V973" s="85"/>
      <c r="W973" s="85"/>
      <c r="X973" s="85"/>
      <c r="Y973" s="85"/>
      <c r="Z973" s="85"/>
      <c r="AA973" s="85"/>
      <c r="AB973" s="85"/>
      <c r="AC973" s="85"/>
      <c r="AD973" s="85"/>
      <c r="AE973" s="85"/>
      <c r="AF973" s="85"/>
      <c r="AG973" s="85"/>
      <c r="AH973" s="85"/>
      <c r="AI973" s="85"/>
      <c r="AJ973" s="85"/>
      <c r="AK973" s="85"/>
      <c r="AL973" s="86"/>
      <c r="AM973" s="86"/>
      <c r="AN973" s="86"/>
      <c r="AO973" s="86"/>
    </row>
    <row r="974" s="73" customFormat="1" ht="12.75" customHeight="1"/>
    <row r="975" spans="1:41" s="73" customFormat="1" ht="12.75" customHeight="1">
      <c r="A975" s="77"/>
      <c r="B975" s="77"/>
      <c r="C975" s="77"/>
      <c r="D975" s="264" t="s">
        <v>998</v>
      </c>
      <c r="E975" s="264"/>
      <c r="F975" s="264"/>
      <c r="G975" s="264"/>
      <c r="H975" s="264"/>
      <c r="I975" s="264"/>
      <c r="J975" s="264"/>
      <c r="K975" s="264"/>
      <c r="L975" s="264"/>
      <c r="M975" s="264"/>
      <c r="N975" s="264"/>
      <c r="O975" s="264"/>
      <c r="P975" s="264"/>
      <c r="Q975" s="264"/>
      <c r="R975" s="264"/>
      <c r="S975" s="264"/>
      <c r="T975" s="264"/>
      <c r="U975" s="264"/>
      <c r="V975" s="264"/>
      <c r="W975" s="264"/>
      <c r="X975" s="264"/>
      <c r="Y975" s="264"/>
      <c r="Z975" s="264"/>
      <c r="AA975" s="264"/>
      <c r="AB975" s="264"/>
      <c r="AC975" s="264"/>
      <c r="AD975" s="77"/>
      <c r="AE975" s="475"/>
      <c r="AF975" s="475"/>
      <c r="AG975" s="475"/>
      <c r="AH975" s="475"/>
      <c r="AI975" s="475"/>
      <c r="AJ975" s="475"/>
      <c r="AK975" s="475"/>
      <c r="AL975" s="475"/>
      <c r="AM975" s="475"/>
      <c r="AN975" s="475"/>
      <c r="AO975" s="475"/>
    </row>
    <row r="976" spans="31:45" s="73" customFormat="1" ht="12.75" customHeight="1">
      <c r="AE976" s="488" t="s">
        <v>999</v>
      </c>
      <c r="AF976" s="488"/>
      <c r="AG976" s="488"/>
      <c r="AH976" s="488"/>
      <c r="AI976" s="488"/>
      <c r="AJ976" s="488"/>
      <c r="AK976" s="488"/>
      <c r="AL976" s="488"/>
      <c r="AM976" s="488"/>
      <c r="AN976" s="488"/>
      <c r="AO976" s="488"/>
      <c r="AS976" s="75"/>
    </row>
    <row r="977" spans="1:41" s="73" customFormat="1" ht="12.75" customHeight="1">
      <c r="A977" s="84"/>
      <c r="B977" s="84"/>
      <c r="C977" s="85"/>
      <c r="D977" s="85"/>
      <c r="E977" s="85"/>
      <c r="F977" s="85"/>
      <c r="G977" s="85"/>
      <c r="H977" s="85"/>
      <c r="I977" s="85"/>
      <c r="J977" s="85"/>
      <c r="K977" s="85"/>
      <c r="L977" s="85"/>
      <c r="M977" s="85"/>
      <c r="N977" s="85"/>
      <c r="O977" s="85"/>
      <c r="P977" s="85"/>
      <c r="Q977" s="85"/>
      <c r="R977" s="85"/>
      <c r="S977" s="85"/>
      <c r="T977" s="85"/>
      <c r="U977" s="85"/>
      <c r="V977" s="85"/>
      <c r="W977" s="85"/>
      <c r="X977" s="85"/>
      <c r="Y977" s="85"/>
      <c r="Z977" s="85"/>
      <c r="AA977" s="85"/>
      <c r="AB977" s="85"/>
      <c r="AC977" s="85"/>
      <c r="AD977" s="85"/>
      <c r="AE977" s="85"/>
      <c r="AF977" s="85"/>
      <c r="AG977" s="85"/>
      <c r="AH977" s="85"/>
      <c r="AI977" s="85"/>
      <c r="AJ977" s="85"/>
      <c r="AK977" s="85"/>
      <c r="AL977" s="86"/>
      <c r="AM977" s="86"/>
      <c r="AN977" s="86"/>
      <c r="AO977" s="86"/>
    </row>
    <row r="978" spans="1:41" s="73" customFormat="1" ht="12.75" customHeight="1">
      <c r="A978" s="84"/>
      <c r="B978" s="84"/>
      <c r="C978" s="85"/>
      <c r="D978" s="85"/>
      <c r="E978" s="85"/>
      <c r="F978" s="85"/>
      <c r="G978" s="85"/>
      <c r="H978" s="85"/>
      <c r="I978" s="85"/>
      <c r="J978" s="85"/>
      <c r="K978" s="85"/>
      <c r="L978" s="85"/>
      <c r="M978" s="85"/>
      <c r="N978" s="85"/>
      <c r="O978" s="85"/>
      <c r="P978" s="85"/>
      <c r="Q978" s="85"/>
      <c r="R978" s="85"/>
      <c r="S978" s="85"/>
      <c r="T978" s="85"/>
      <c r="U978" s="85"/>
      <c r="V978" s="85"/>
      <c r="W978" s="85"/>
      <c r="X978" s="85"/>
      <c r="Y978" s="85"/>
      <c r="Z978" s="85"/>
      <c r="AA978" s="85"/>
      <c r="AB978" s="85"/>
      <c r="AC978" s="85"/>
      <c r="AD978" s="85"/>
      <c r="AE978" s="85"/>
      <c r="AF978" s="85"/>
      <c r="AG978" s="85"/>
      <c r="AH978" s="85"/>
      <c r="AI978" s="85"/>
      <c r="AJ978" s="85"/>
      <c r="AK978" s="85"/>
      <c r="AL978" s="86"/>
      <c r="AM978" s="86"/>
      <c r="AN978" s="86"/>
      <c r="AO978" s="86"/>
    </row>
    <row r="979" spans="1:41" s="73" customFormat="1" ht="12.75" customHeight="1">
      <c r="A979" s="84"/>
      <c r="B979" s="84"/>
      <c r="C979" s="85"/>
      <c r="D979" s="85"/>
      <c r="E979" s="85"/>
      <c r="F979" s="85"/>
      <c r="G979" s="85"/>
      <c r="H979" s="85"/>
      <c r="I979" s="85"/>
      <c r="J979" s="85"/>
      <c r="K979" s="85"/>
      <c r="L979" s="85"/>
      <c r="M979" s="85"/>
      <c r="N979" s="85"/>
      <c r="O979" s="85"/>
      <c r="P979" s="85"/>
      <c r="Q979" s="85"/>
      <c r="R979" s="85"/>
      <c r="S979" s="85"/>
      <c r="T979" s="85"/>
      <c r="U979" s="85"/>
      <c r="V979" s="85"/>
      <c r="W979" s="85"/>
      <c r="X979" s="85"/>
      <c r="Y979" s="85"/>
      <c r="Z979" s="85"/>
      <c r="AA979" s="85"/>
      <c r="AB979" s="85"/>
      <c r="AC979" s="85"/>
      <c r="AD979" s="85"/>
      <c r="AE979" s="85"/>
      <c r="AF979" s="85"/>
      <c r="AG979" s="85"/>
      <c r="AH979" s="85"/>
      <c r="AI979" s="85"/>
      <c r="AJ979" s="85"/>
      <c r="AK979" s="85"/>
      <c r="AL979" s="86"/>
      <c r="AM979" s="86"/>
      <c r="AN979" s="86"/>
      <c r="AO979" s="86"/>
    </row>
    <row r="980" spans="1:41" s="73" customFormat="1" ht="12.75" customHeight="1">
      <c r="A980" s="84"/>
      <c r="B980" s="84"/>
      <c r="C980" s="85"/>
      <c r="D980" s="85"/>
      <c r="E980" s="85"/>
      <c r="F980" s="85"/>
      <c r="G980" s="85"/>
      <c r="H980" s="85"/>
      <c r="I980" s="85"/>
      <c r="J980" s="85"/>
      <c r="K980" s="85"/>
      <c r="L980" s="85"/>
      <c r="M980" s="85"/>
      <c r="N980" s="85"/>
      <c r="O980" s="85"/>
      <c r="P980" s="85"/>
      <c r="Q980" s="85"/>
      <c r="R980" s="85"/>
      <c r="S980" s="85"/>
      <c r="T980" s="85"/>
      <c r="U980" s="85"/>
      <c r="V980" s="85"/>
      <c r="W980" s="85"/>
      <c r="X980" s="85"/>
      <c r="Y980" s="85"/>
      <c r="Z980" s="85"/>
      <c r="AA980" s="85"/>
      <c r="AB980" s="85"/>
      <c r="AC980" s="85"/>
      <c r="AD980" s="85"/>
      <c r="AE980" s="85"/>
      <c r="AF980" s="85"/>
      <c r="AG980" s="85"/>
      <c r="AH980" s="85"/>
      <c r="AI980" s="85"/>
      <c r="AJ980" s="85"/>
      <c r="AK980" s="85"/>
      <c r="AL980" s="86"/>
      <c r="AM980" s="86"/>
      <c r="AN980" s="86"/>
      <c r="AO980" s="86"/>
    </row>
    <row r="981" spans="1:41" s="73" customFormat="1" ht="12.75" customHeight="1">
      <c r="A981" s="84"/>
      <c r="B981" s="84"/>
      <c r="C981" s="85"/>
      <c r="D981" s="85"/>
      <c r="E981" s="85"/>
      <c r="F981" s="85"/>
      <c r="G981" s="85"/>
      <c r="H981" s="85"/>
      <c r="I981" s="85"/>
      <c r="J981" s="85"/>
      <c r="K981" s="85"/>
      <c r="L981" s="85"/>
      <c r="M981" s="85"/>
      <c r="N981" s="85"/>
      <c r="O981" s="85"/>
      <c r="P981" s="85"/>
      <c r="Q981" s="85"/>
      <c r="R981" s="85"/>
      <c r="S981" s="85"/>
      <c r="T981" s="85"/>
      <c r="U981" s="85"/>
      <c r="V981" s="85"/>
      <c r="W981" s="85"/>
      <c r="X981" s="85"/>
      <c r="Y981" s="85"/>
      <c r="Z981" s="85"/>
      <c r="AA981" s="85"/>
      <c r="AB981" s="85"/>
      <c r="AC981" s="85"/>
      <c r="AD981" s="85"/>
      <c r="AE981" s="85"/>
      <c r="AF981" s="85"/>
      <c r="AG981" s="85"/>
      <c r="AH981" s="85"/>
      <c r="AI981" s="85"/>
      <c r="AJ981" s="85"/>
      <c r="AK981" s="85"/>
      <c r="AL981" s="86"/>
      <c r="AM981" s="86"/>
      <c r="AN981" s="86"/>
      <c r="AO981" s="86"/>
    </row>
    <row r="982" spans="1:41" s="73" customFormat="1" ht="12.75" customHeight="1">
      <c r="A982" s="84"/>
      <c r="B982" s="84"/>
      <c r="C982" s="85"/>
      <c r="D982" s="85"/>
      <c r="E982" s="85"/>
      <c r="F982" s="85"/>
      <c r="G982" s="85"/>
      <c r="H982" s="85"/>
      <c r="I982" s="85"/>
      <c r="J982" s="85"/>
      <c r="K982" s="85"/>
      <c r="L982" s="85"/>
      <c r="M982" s="85"/>
      <c r="N982" s="85"/>
      <c r="O982" s="85"/>
      <c r="P982" s="85"/>
      <c r="Q982" s="85"/>
      <c r="R982" s="85"/>
      <c r="S982" s="85"/>
      <c r="T982" s="85"/>
      <c r="U982" s="85"/>
      <c r="V982" s="85"/>
      <c r="W982" s="85"/>
      <c r="X982" s="85"/>
      <c r="Y982" s="85"/>
      <c r="Z982" s="85"/>
      <c r="AA982" s="85"/>
      <c r="AB982" s="85"/>
      <c r="AC982" s="85"/>
      <c r="AD982" s="85"/>
      <c r="AE982" s="85"/>
      <c r="AF982" s="85"/>
      <c r="AG982" s="85"/>
      <c r="AH982" s="85"/>
      <c r="AI982" s="85"/>
      <c r="AJ982" s="85"/>
      <c r="AK982" s="85"/>
      <c r="AL982" s="86"/>
      <c r="AM982" s="86"/>
      <c r="AN982" s="86"/>
      <c r="AO982" s="86"/>
    </row>
    <row r="983" spans="1:41" s="73" customFormat="1" ht="12.75" customHeight="1">
      <c r="A983" s="84"/>
      <c r="B983" s="84"/>
      <c r="C983" s="85"/>
      <c r="D983" s="85"/>
      <c r="E983" s="85"/>
      <c r="F983" s="85"/>
      <c r="G983" s="85"/>
      <c r="H983" s="85"/>
      <c r="I983" s="85"/>
      <c r="J983" s="85"/>
      <c r="K983" s="85"/>
      <c r="L983" s="85"/>
      <c r="M983" s="85"/>
      <c r="N983" s="85"/>
      <c r="O983" s="85"/>
      <c r="P983" s="85"/>
      <c r="Q983" s="85"/>
      <c r="R983" s="85"/>
      <c r="S983" s="85"/>
      <c r="T983" s="85"/>
      <c r="U983" s="85"/>
      <c r="V983" s="85"/>
      <c r="W983" s="85"/>
      <c r="X983" s="85"/>
      <c r="Y983" s="85"/>
      <c r="Z983" s="85"/>
      <c r="AA983" s="85"/>
      <c r="AB983" s="85"/>
      <c r="AC983" s="85"/>
      <c r="AD983" s="85"/>
      <c r="AE983" s="85"/>
      <c r="AF983" s="85"/>
      <c r="AG983" s="85"/>
      <c r="AH983" s="85"/>
      <c r="AI983" s="85"/>
      <c r="AJ983" s="85"/>
      <c r="AK983" s="85"/>
      <c r="AL983" s="86"/>
      <c r="AM983" s="86"/>
      <c r="AN983" s="86"/>
      <c r="AO983" s="86"/>
    </row>
    <row r="984" spans="1:41" s="73" customFormat="1" ht="12.75" customHeight="1">
      <c r="A984" s="84"/>
      <c r="B984" s="84"/>
      <c r="C984" s="85"/>
      <c r="D984" s="85"/>
      <c r="E984" s="85"/>
      <c r="F984" s="85"/>
      <c r="G984" s="85"/>
      <c r="H984" s="85"/>
      <c r="I984" s="85"/>
      <c r="J984" s="85"/>
      <c r="K984" s="85"/>
      <c r="L984" s="85"/>
      <c r="M984" s="85"/>
      <c r="N984" s="85"/>
      <c r="O984" s="85"/>
      <c r="P984" s="85"/>
      <c r="Q984" s="85"/>
      <c r="R984" s="85"/>
      <c r="S984" s="85"/>
      <c r="T984" s="85"/>
      <c r="U984" s="85"/>
      <c r="V984" s="85"/>
      <c r="W984" s="85"/>
      <c r="X984" s="85"/>
      <c r="Y984" s="85"/>
      <c r="Z984" s="85"/>
      <c r="AA984" s="85"/>
      <c r="AB984" s="85"/>
      <c r="AC984" s="85"/>
      <c r="AD984" s="85"/>
      <c r="AE984" s="85"/>
      <c r="AF984" s="85"/>
      <c r="AG984" s="85"/>
      <c r="AH984" s="85"/>
      <c r="AI984" s="85"/>
      <c r="AJ984" s="85"/>
      <c r="AK984" s="85"/>
      <c r="AL984" s="86"/>
      <c r="AM984" s="86"/>
      <c r="AN984" s="86"/>
      <c r="AO984" s="86"/>
    </row>
    <row r="985" spans="1:41" s="73" customFormat="1" ht="12.75" customHeight="1">
      <c r="A985" s="84"/>
      <c r="B985" s="84"/>
      <c r="C985" s="85"/>
      <c r="D985" s="85"/>
      <c r="E985" s="85"/>
      <c r="F985" s="85"/>
      <c r="G985" s="85"/>
      <c r="H985" s="85"/>
      <c r="I985" s="85"/>
      <c r="J985" s="85"/>
      <c r="K985" s="85"/>
      <c r="L985" s="85"/>
      <c r="M985" s="85"/>
      <c r="N985" s="85"/>
      <c r="O985" s="85"/>
      <c r="P985" s="85"/>
      <c r="Q985" s="85"/>
      <c r="R985" s="85"/>
      <c r="S985" s="85"/>
      <c r="T985" s="85"/>
      <c r="U985" s="85"/>
      <c r="V985" s="85"/>
      <c r="W985" s="85"/>
      <c r="X985" s="85"/>
      <c r="Y985" s="85"/>
      <c r="Z985" s="85"/>
      <c r="AA985" s="85"/>
      <c r="AB985" s="85"/>
      <c r="AC985" s="85"/>
      <c r="AD985" s="85"/>
      <c r="AE985" s="85"/>
      <c r="AF985" s="85"/>
      <c r="AG985" s="85"/>
      <c r="AH985" s="85"/>
      <c r="AI985" s="85"/>
      <c r="AJ985" s="85"/>
      <c r="AK985" s="85"/>
      <c r="AL985" s="86"/>
      <c r="AM985" s="86"/>
      <c r="AN985" s="86"/>
      <c r="AO985" s="86"/>
    </row>
    <row r="986" ht="12.75" customHeight="1">
      <c r="B986" s="34"/>
    </row>
    <row r="988" spans="1:41" ht="12.75" customHeight="1">
      <c r="A988" s="257" t="s">
        <v>1025</v>
      </c>
      <c r="B988" s="257"/>
      <c r="C988" s="257"/>
      <c r="D988" s="257"/>
      <c r="E988" s="257"/>
      <c r="F988" s="257"/>
      <c r="G988" s="257"/>
      <c r="H988" s="257"/>
      <c r="I988" s="257"/>
      <c r="J988" s="257" t="e">
        <f>Z47</f>
        <v>#VALUE!</v>
      </c>
      <c r="K988" s="257"/>
      <c r="L988" s="257"/>
      <c r="M988" s="257"/>
      <c r="N988" s="257"/>
      <c r="O988" s="257"/>
      <c r="P988" s="257"/>
      <c r="Q988" s="257"/>
      <c r="R988" s="257"/>
      <c r="S988" s="257"/>
      <c r="T988" s="257"/>
      <c r="U988" s="257"/>
      <c r="V988" s="257"/>
      <c r="W988" s="257"/>
      <c r="X988" s="257"/>
      <c r="Y988" s="257"/>
      <c r="Z988" s="257"/>
      <c r="AA988" s="257"/>
      <c r="AB988" s="257"/>
      <c r="AC988" s="257"/>
      <c r="AD988" s="257"/>
      <c r="AE988" s="257"/>
      <c r="AF988" s="257"/>
      <c r="AG988" s="257"/>
      <c r="AH988" s="257"/>
      <c r="AI988" s="257"/>
      <c r="AJ988" s="257"/>
      <c r="AK988" s="257"/>
      <c r="AL988" s="257"/>
      <c r="AM988" s="257"/>
      <c r="AN988" s="502" t="e">
        <f>IF(J988="právnická osoba","PO","FO")</f>
        <v>#VALUE!</v>
      </c>
      <c r="AO988" s="502"/>
    </row>
    <row r="989" spans="1:41" ht="12.75" customHeight="1">
      <c r="A989" s="257"/>
      <c r="B989" s="257"/>
      <c r="C989" s="257"/>
      <c r="D989" s="257"/>
      <c r="E989" s="257"/>
      <c r="F989" s="257"/>
      <c r="G989" s="257"/>
      <c r="H989" s="257"/>
      <c r="I989" s="257"/>
      <c r="J989" s="257"/>
      <c r="K989" s="257"/>
      <c r="L989" s="257"/>
      <c r="M989" s="257"/>
      <c r="N989" s="257"/>
      <c r="O989" s="257"/>
      <c r="P989" s="257"/>
      <c r="Q989" s="257"/>
      <c r="R989" s="257"/>
      <c r="S989" s="257"/>
      <c r="T989" s="257"/>
      <c r="U989" s="257"/>
      <c r="V989" s="257"/>
      <c r="W989" s="257"/>
      <c r="X989" s="257"/>
      <c r="Y989" s="257"/>
      <c r="Z989" s="257"/>
      <c r="AA989" s="257"/>
      <c r="AB989" s="257"/>
      <c r="AC989" s="257"/>
      <c r="AD989" s="257"/>
      <c r="AE989" s="257"/>
      <c r="AF989" s="257"/>
      <c r="AG989" s="257"/>
      <c r="AH989" s="257"/>
      <c r="AI989" s="257"/>
      <c r="AJ989" s="257"/>
      <c r="AK989" s="257"/>
      <c r="AL989" s="257"/>
      <c r="AM989" s="257"/>
      <c r="AN989" s="502"/>
      <c r="AO989" s="502"/>
    </row>
    <row r="990" ht="12.75" customHeight="1">
      <c r="B990" s="34"/>
    </row>
    <row r="991" spans="1:41" ht="12.75" customHeight="1">
      <c r="A991" s="393" t="s">
        <v>1024</v>
      </c>
      <c r="B991" s="393"/>
      <c r="C991" s="393"/>
      <c r="D991" s="393"/>
      <c r="E991" s="393"/>
      <c r="F991" s="393"/>
      <c r="G991" s="393"/>
      <c r="H991" s="393"/>
      <c r="I991" s="393"/>
      <c r="J991" s="393"/>
      <c r="K991" s="454" t="e">
        <f>IF(AN988="PO","- právnické osoby -","- fyzické osoby -")</f>
        <v>#VALUE!</v>
      </c>
      <c r="L991" s="454"/>
      <c r="M991" s="454"/>
      <c r="N991" s="454"/>
      <c r="O991" s="454"/>
      <c r="P991" s="454"/>
      <c r="Q991" s="454"/>
      <c r="R991" s="454"/>
      <c r="S991" s="393" t="s">
        <v>1026</v>
      </c>
      <c r="T991" s="393"/>
      <c r="U991" s="393"/>
      <c r="V991" s="393"/>
      <c r="W991" s="393"/>
      <c r="X991" s="393"/>
      <c r="Y991" s="393"/>
      <c r="Z991" s="393"/>
      <c r="AA991" s="393"/>
      <c r="AB991" s="393"/>
      <c r="AC991" s="393"/>
      <c r="AD991" s="393"/>
      <c r="AE991" s="393"/>
      <c r="AF991" s="393"/>
      <c r="AG991" s="393"/>
      <c r="AH991" s="393"/>
      <c r="AI991" s="393"/>
      <c r="AJ991" s="393"/>
      <c r="AK991" s="393"/>
      <c r="AL991" s="393"/>
      <c r="AM991" s="393"/>
      <c r="AN991" s="393"/>
      <c r="AO991" s="393"/>
    </row>
    <row r="992" spans="1:12" ht="12.75" customHeight="1">
      <c r="A992" s="503" t="s">
        <v>1027</v>
      </c>
      <c r="B992" s="503"/>
      <c r="C992" s="503"/>
      <c r="D992" s="503"/>
      <c r="E992" s="503"/>
      <c r="F992" s="503"/>
      <c r="G992" s="503"/>
      <c r="H992" s="503"/>
      <c r="I992" s="503"/>
      <c r="J992" s="503"/>
      <c r="K992" s="503"/>
      <c r="L992" s="503"/>
    </row>
    <row r="994" spans="1:6" ht="12.75" customHeight="1">
      <c r="A994" s="393" t="s">
        <v>1028</v>
      </c>
      <c r="B994" s="393"/>
      <c r="C994" s="393"/>
      <c r="D994" s="393"/>
      <c r="E994" s="393"/>
      <c r="F994" s="393"/>
    </row>
    <row r="996" spans="2:41" s="73" customFormat="1" ht="12.75" customHeight="1">
      <c r="B996" s="504" t="s">
        <v>1029</v>
      </c>
      <c r="C996" s="504"/>
      <c r="D996" s="504"/>
      <c r="E996" s="504"/>
      <c r="F996" s="504"/>
      <c r="G996" s="504"/>
      <c r="H996" s="504"/>
      <c r="I996" s="504"/>
      <c r="J996" s="504"/>
      <c r="K996" s="504"/>
      <c r="L996" s="504"/>
      <c r="M996" s="504"/>
      <c r="N996" s="504"/>
      <c r="O996" s="504"/>
      <c r="P996" s="504"/>
      <c r="Q996" s="504"/>
      <c r="R996" s="504"/>
      <c r="S996" s="504"/>
      <c r="T996" s="504"/>
      <c r="U996" s="504"/>
      <c r="V996" s="504"/>
      <c r="W996" s="504"/>
      <c r="X996" s="504"/>
      <c r="Y996" s="504"/>
      <c r="Z996" s="504"/>
      <c r="AA996" s="504"/>
      <c r="AB996" s="504"/>
      <c r="AC996" s="504"/>
      <c r="AD996" s="504"/>
      <c r="AE996" s="504"/>
      <c r="AF996" s="504"/>
      <c r="AG996" s="504"/>
      <c r="AH996" s="504"/>
      <c r="AI996" s="504"/>
      <c r="AJ996" s="504"/>
      <c r="AK996" s="504"/>
      <c r="AL996" s="504"/>
      <c r="AM996" s="504"/>
      <c r="AN996" s="504"/>
      <c r="AO996" s="504"/>
    </row>
    <row r="997" s="73" customFormat="1" ht="12.75" customHeight="1"/>
    <row r="998" spans="2:41" s="73" customFormat="1" ht="12.75" customHeight="1">
      <c r="B998" s="504" t="s">
        <v>1030</v>
      </c>
      <c r="C998" s="504"/>
      <c r="D998" s="504"/>
      <c r="E998" s="504"/>
      <c r="F998" s="504"/>
      <c r="G998" s="504"/>
      <c r="H998" s="504"/>
      <c r="I998" s="504"/>
      <c r="J998" s="504"/>
      <c r="K998" s="504"/>
      <c r="L998" s="504"/>
      <c r="M998" s="504"/>
      <c r="N998" s="504"/>
      <c r="O998" s="504"/>
      <c r="P998" s="504"/>
      <c r="Q998" s="504"/>
      <c r="R998" s="504"/>
      <c r="S998" s="504"/>
      <c r="T998" s="504"/>
      <c r="U998" s="504"/>
      <c r="V998" s="504"/>
      <c r="W998" s="504"/>
      <c r="X998" s="504"/>
      <c r="Y998" s="504"/>
      <c r="Z998" s="504"/>
      <c r="AA998" s="504"/>
      <c r="AB998" s="504"/>
      <c r="AC998" s="504"/>
      <c r="AD998" s="504"/>
      <c r="AE998" s="504"/>
      <c r="AF998" s="504"/>
      <c r="AG998" s="504"/>
      <c r="AH998" s="504"/>
      <c r="AI998" s="504"/>
      <c r="AJ998" s="504"/>
      <c r="AK998" s="504"/>
      <c r="AL998" s="504"/>
      <c r="AM998" s="504"/>
      <c r="AN998" s="504"/>
      <c r="AO998" s="504"/>
    </row>
    <row r="999" s="73" customFormat="1" ht="12.75" customHeight="1"/>
    <row r="1000" spans="2:41" s="73" customFormat="1" ht="12.75" customHeight="1">
      <c r="B1000" s="505" t="s">
        <v>1101</v>
      </c>
      <c r="C1000" s="505"/>
      <c r="D1000" s="505"/>
      <c r="E1000" s="505"/>
      <c r="F1000" s="505"/>
      <c r="G1000" s="505"/>
      <c r="H1000" s="505"/>
      <c r="I1000" s="505"/>
      <c r="J1000" s="505"/>
      <c r="K1000" s="505"/>
      <c r="L1000" s="505"/>
      <c r="M1000" s="505"/>
      <c r="N1000" s="505"/>
      <c r="O1000" s="505"/>
      <c r="P1000" s="505"/>
      <c r="Q1000" s="505"/>
      <c r="R1000" s="505"/>
      <c r="S1000" s="505"/>
      <c r="T1000" s="505"/>
      <c r="U1000" s="505"/>
      <c r="V1000" s="505"/>
      <c r="W1000" s="505"/>
      <c r="X1000" s="505"/>
      <c r="Y1000" s="505"/>
      <c r="Z1000" s="505"/>
      <c r="AA1000" s="505"/>
      <c r="AB1000" s="505"/>
      <c r="AC1000" s="505"/>
      <c r="AD1000" s="505"/>
      <c r="AE1000" s="505"/>
      <c r="AF1000" s="505"/>
      <c r="AG1000" s="505"/>
      <c r="AH1000" s="505"/>
      <c r="AI1000" s="505"/>
      <c r="AJ1000" s="505"/>
      <c r="AK1000" s="505"/>
      <c r="AL1000" s="505"/>
      <c r="AM1000" s="505"/>
      <c r="AN1000" s="505"/>
      <c r="AO1000" s="505"/>
    </row>
    <row r="1001" spans="2:41" s="73" customFormat="1" ht="12.75" customHeight="1">
      <c r="B1001" s="505"/>
      <c r="C1001" s="505"/>
      <c r="D1001" s="505"/>
      <c r="E1001" s="505"/>
      <c r="F1001" s="505"/>
      <c r="G1001" s="505"/>
      <c r="H1001" s="505"/>
      <c r="I1001" s="505"/>
      <c r="J1001" s="505"/>
      <c r="K1001" s="505"/>
      <c r="L1001" s="505"/>
      <c r="M1001" s="505"/>
      <c r="N1001" s="505"/>
      <c r="O1001" s="505"/>
      <c r="P1001" s="505"/>
      <c r="Q1001" s="505"/>
      <c r="R1001" s="505"/>
      <c r="S1001" s="505"/>
      <c r="T1001" s="505"/>
      <c r="U1001" s="505"/>
      <c r="V1001" s="505"/>
      <c r="W1001" s="505"/>
      <c r="X1001" s="505"/>
      <c r="Y1001" s="505"/>
      <c r="Z1001" s="505"/>
      <c r="AA1001" s="505"/>
      <c r="AB1001" s="505"/>
      <c r="AC1001" s="505"/>
      <c r="AD1001" s="505"/>
      <c r="AE1001" s="505"/>
      <c r="AF1001" s="505"/>
      <c r="AG1001" s="505"/>
      <c r="AH1001" s="505"/>
      <c r="AI1001" s="505"/>
      <c r="AJ1001" s="505"/>
      <c r="AK1001" s="505"/>
      <c r="AL1001" s="505"/>
      <c r="AM1001" s="505"/>
      <c r="AN1001" s="505"/>
      <c r="AO1001" s="505"/>
    </row>
    <row r="1002" s="73" customFormat="1" ht="12.75" customHeight="1"/>
    <row r="1003" spans="2:41" s="73" customFormat="1" ht="12.75" customHeight="1">
      <c r="B1003" s="329" t="e">
        <f>IF(AN988="PO",A2796,A2797)</f>
        <v>#VALUE!</v>
      </c>
      <c r="C1003" s="329"/>
      <c r="D1003" s="329"/>
      <c r="E1003" s="329"/>
      <c r="F1003" s="329"/>
      <c r="G1003" s="329"/>
      <c r="H1003" s="329"/>
      <c r="I1003" s="329"/>
      <c r="J1003" s="329"/>
      <c r="K1003" s="329"/>
      <c r="L1003" s="329"/>
      <c r="M1003" s="329"/>
      <c r="N1003" s="329"/>
      <c r="O1003" s="329"/>
      <c r="P1003" s="329"/>
      <c r="Q1003" s="329"/>
      <c r="R1003" s="329"/>
      <c r="S1003" s="329"/>
      <c r="T1003" s="329"/>
      <c r="U1003" s="329"/>
      <c r="V1003" s="329"/>
      <c r="W1003" s="329"/>
      <c r="X1003" s="329"/>
      <c r="Y1003" s="329"/>
      <c r="Z1003" s="329"/>
      <c r="AA1003" s="329"/>
      <c r="AB1003" s="329"/>
      <c r="AC1003" s="329"/>
      <c r="AD1003" s="329"/>
      <c r="AE1003" s="329"/>
      <c r="AF1003" s="329"/>
      <c r="AG1003" s="329"/>
      <c r="AH1003" s="329"/>
      <c r="AI1003" s="329"/>
      <c r="AJ1003" s="329"/>
      <c r="AK1003" s="329"/>
      <c r="AL1003" s="329"/>
      <c r="AM1003" s="329"/>
      <c r="AN1003" s="329"/>
      <c r="AO1003" s="329"/>
    </row>
    <row r="1004" spans="2:41" s="73" customFormat="1" ht="12.75" customHeight="1">
      <c r="B1004" s="329"/>
      <c r="C1004" s="329"/>
      <c r="D1004" s="329"/>
      <c r="E1004" s="329"/>
      <c r="F1004" s="329"/>
      <c r="G1004" s="329"/>
      <c r="H1004" s="329"/>
      <c r="I1004" s="329"/>
      <c r="J1004" s="329"/>
      <c r="K1004" s="329"/>
      <c r="L1004" s="329"/>
      <c r="M1004" s="329"/>
      <c r="N1004" s="329"/>
      <c r="O1004" s="329"/>
      <c r="P1004" s="329"/>
      <c r="Q1004" s="329"/>
      <c r="R1004" s="329"/>
      <c r="S1004" s="329"/>
      <c r="T1004" s="329"/>
      <c r="U1004" s="329"/>
      <c r="V1004" s="329"/>
      <c r="W1004" s="329"/>
      <c r="X1004" s="329"/>
      <c r="Y1004" s="329"/>
      <c r="Z1004" s="329"/>
      <c r="AA1004" s="329"/>
      <c r="AB1004" s="329"/>
      <c r="AC1004" s="329"/>
      <c r="AD1004" s="329"/>
      <c r="AE1004" s="329"/>
      <c r="AF1004" s="329"/>
      <c r="AG1004" s="329"/>
      <c r="AH1004" s="329"/>
      <c r="AI1004" s="329"/>
      <c r="AJ1004" s="329"/>
      <c r="AK1004" s="329"/>
      <c r="AL1004" s="329"/>
      <c r="AM1004" s="329"/>
      <c r="AN1004" s="329"/>
      <c r="AO1004" s="329"/>
    </row>
    <row r="1005" s="73" customFormat="1" ht="12.75" customHeight="1"/>
    <row r="1006" spans="2:41" s="73" customFormat="1" ht="12.75" customHeight="1">
      <c r="B1006" s="329" t="e">
        <f>IF(AR4=4,A2799,IF(AR4=5,A2799,IF(AR4=9,A2800,IF(AR4&gt;6,A2799,A2798))))</f>
        <v>#VALUE!</v>
      </c>
      <c r="C1006" s="329"/>
      <c r="D1006" s="329"/>
      <c r="E1006" s="329"/>
      <c r="F1006" s="329"/>
      <c r="G1006" s="329"/>
      <c r="H1006" s="329"/>
      <c r="I1006" s="329"/>
      <c r="J1006" s="329"/>
      <c r="K1006" s="329"/>
      <c r="L1006" s="329"/>
      <c r="M1006" s="329"/>
      <c r="N1006" s="329"/>
      <c r="O1006" s="329"/>
      <c r="P1006" s="329"/>
      <c r="Q1006" s="329"/>
      <c r="R1006" s="329"/>
      <c r="S1006" s="329"/>
      <c r="T1006" s="329"/>
      <c r="U1006" s="329"/>
      <c r="V1006" s="329"/>
      <c r="W1006" s="329"/>
      <c r="X1006" s="329"/>
      <c r="Y1006" s="329"/>
      <c r="Z1006" s="329"/>
      <c r="AA1006" s="329"/>
      <c r="AB1006" s="329"/>
      <c r="AC1006" s="329"/>
      <c r="AD1006" s="329"/>
      <c r="AE1006" s="329"/>
      <c r="AF1006" s="329"/>
      <c r="AG1006" s="329"/>
      <c r="AH1006" s="329"/>
      <c r="AI1006" s="329"/>
      <c r="AJ1006" s="329"/>
      <c r="AK1006" s="329"/>
      <c r="AL1006" s="329"/>
      <c r="AM1006" s="329"/>
      <c r="AN1006" s="329"/>
      <c r="AO1006" s="329"/>
    </row>
    <row r="1007" spans="2:41" s="73" customFormat="1" ht="12.75" customHeight="1">
      <c r="B1007" s="329"/>
      <c r="C1007" s="329"/>
      <c r="D1007" s="329"/>
      <c r="E1007" s="329"/>
      <c r="F1007" s="329"/>
      <c r="G1007" s="329"/>
      <c r="H1007" s="329"/>
      <c r="I1007" s="329"/>
      <c r="J1007" s="329"/>
      <c r="K1007" s="329"/>
      <c r="L1007" s="329"/>
      <c r="M1007" s="329"/>
      <c r="N1007" s="329"/>
      <c r="O1007" s="329"/>
      <c r="P1007" s="329"/>
      <c r="Q1007" s="329"/>
      <c r="R1007" s="329"/>
      <c r="S1007" s="329"/>
      <c r="T1007" s="329"/>
      <c r="U1007" s="329"/>
      <c r="V1007" s="329"/>
      <c r="W1007" s="329"/>
      <c r="X1007" s="329"/>
      <c r="Y1007" s="329"/>
      <c r="Z1007" s="329"/>
      <c r="AA1007" s="329"/>
      <c r="AB1007" s="329"/>
      <c r="AC1007" s="329"/>
      <c r="AD1007" s="329"/>
      <c r="AE1007" s="329"/>
      <c r="AF1007" s="329"/>
      <c r="AG1007" s="329"/>
      <c r="AH1007" s="329"/>
      <c r="AI1007" s="329"/>
      <c r="AJ1007" s="329"/>
      <c r="AK1007" s="329"/>
      <c r="AL1007" s="329"/>
      <c r="AM1007" s="329"/>
      <c r="AN1007" s="329"/>
      <c r="AO1007" s="329"/>
    </row>
    <row r="1008" spans="2:41" s="73" customFormat="1" ht="12.75" customHeight="1">
      <c r="B1008" s="329"/>
      <c r="C1008" s="329"/>
      <c r="D1008" s="329"/>
      <c r="E1008" s="329"/>
      <c r="F1008" s="329"/>
      <c r="G1008" s="329"/>
      <c r="H1008" s="329"/>
      <c r="I1008" s="329"/>
      <c r="J1008" s="329"/>
      <c r="K1008" s="329"/>
      <c r="L1008" s="329"/>
      <c r="M1008" s="329"/>
      <c r="N1008" s="329"/>
      <c r="O1008" s="329"/>
      <c r="P1008" s="329"/>
      <c r="Q1008" s="329"/>
      <c r="R1008" s="329"/>
      <c r="S1008" s="329"/>
      <c r="T1008" s="329"/>
      <c r="U1008" s="329"/>
      <c r="V1008" s="329"/>
      <c r="W1008" s="329"/>
      <c r="X1008" s="329"/>
      <c r="Y1008" s="329"/>
      <c r="Z1008" s="329"/>
      <c r="AA1008" s="329"/>
      <c r="AB1008" s="329"/>
      <c r="AC1008" s="329"/>
      <c r="AD1008" s="329"/>
      <c r="AE1008" s="329"/>
      <c r="AF1008" s="329"/>
      <c r="AG1008" s="329"/>
      <c r="AH1008" s="329"/>
      <c r="AI1008" s="329"/>
      <c r="AJ1008" s="329"/>
      <c r="AK1008" s="329"/>
      <c r="AL1008" s="329"/>
      <c r="AM1008" s="329"/>
      <c r="AN1008" s="329"/>
      <c r="AO1008" s="329"/>
    </row>
    <row r="1009" spans="2:41" s="73" customFormat="1" ht="12.75" customHeight="1">
      <c r="B1009" s="329"/>
      <c r="C1009" s="329"/>
      <c r="D1009" s="329"/>
      <c r="E1009" s="329"/>
      <c r="F1009" s="329"/>
      <c r="G1009" s="329"/>
      <c r="H1009" s="329"/>
      <c r="I1009" s="329"/>
      <c r="J1009" s="329"/>
      <c r="K1009" s="329"/>
      <c r="L1009" s="329"/>
      <c r="M1009" s="329"/>
      <c r="N1009" s="329"/>
      <c r="O1009" s="329"/>
      <c r="P1009" s="329"/>
      <c r="Q1009" s="329"/>
      <c r="R1009" s="329"/>
      <c r="S1009" s="329"/>
      <c r="T1009" s="329"/>
      <c r="U1009" s="329"/>
      <c r="V1009" s="329"/>
      <c r="W1009" s="329"/>
      <c r="X1009" s="329"/>
      <c r="Y1009" s="329"/>
      <c r="Z1009" s="329"/>
      <c r="AA1009" s="329"/>
      <c r="AB1009" s="329"/>
      <c r="AC1009" s="329"/>
      <c r="AD1009" s="329"/>
      <c r="AE1009" s="329"/>
      <c r="AF1009" s="329"/>
      <c r="AG1009" s="329"/>
      <c r="AH1009" s="329"/>
      <c r="AI1009" s="329"/>
      <c r="AJ1009" s="329"/>
      <c r="AK1009" s="329"/>
      <c r="AL1009" s="329"/>
      <c r="AM1009" s="329"/>
      <c r="AN1009" s="329"/>
      <c r="AO1009" s="329"/>
    </row>
    <row r="1010" s="73" customFormat="1" ht="12.75" customHeight="1"/>
    <row r="1011" s="73" customFormat="1" ht="12.75" customHeight="1">
      <c r="B1011" s="73" t="s">
        <v>1034</v>
      </c>
    </row>
    <row r="1012" s="73" customFormat="1" ht="12.75" customHeight="1"/>
    <row r="1013" spans="2:41" s="73" customFormat="1" ht="12.75" customHeight="1">
      <c r="B1013" s="329" t="e">
        <f>IF(AR4=1,A2801,IF(AR4=6,A2801,IF(AR4=9,A2801,"")))</f>
        <v>#VALUE!</v>
      </c>
      <c r="C1013" s="329"/>
      <c r="D1013" s="329"/>
      <c r="E1013" s="329"/>
      <c r="F1013" s="329"/>
      <c r="G1013" s="329"/>
      <c r="H1013" s="329"/>
      <c r="I1013" s="329"/>
      <c r="J1013" s="329"/>
      <c r="K1013" s="329"/>
      <c r="L1013" s="329"/>
      <c r="M1013" s="329"/>
      <c r="N1013" s="329"/>
      <c r="O1013" s="329"/>
      <c r="P1013" s="329"/>
      <c r="Q1013" s="329"/>
      <c r="R1013" s="329"/>
      <c r="S1013" s="329"/>
      <c r="T1013" s="329"/>
      <c r="U1013" s="329"/>
      <c r="V1013" s="329"/>
      <c r="W1013" s="329"/>
      <c r="X1013" s="329"/>
      <c r="Y1013" s="329"/>
      <c r="Z1013" s="329"/>
      <c r="AA1013" s="329"/>
      <c r="AB1013" s="329"/>
      <c r="AC1013" s="329"/>
      <c r="AD1013" s="329"/>
      <c r="AE1013" s="329"/>
      <c r="AF1013" s="329"/>
      <c r="AG1013" s="329"/>
      <c r="AH1013" s="329"/>
      <c r="AI1013" s="329"/>
      <c r="AJ1013" s="329"/>
      <c r="AK1013" s="329"/>
      <c r="AL1013" s="329"/>
      <c r="AM1013" s="329"/>
      <c r="AN1013" s="329"/>
      <c r="AO1013" s="329"/>
    </row>
    <row r="1014" spans="2:41" s="73" customFormat="1" ht="12.75" customHeight="1">
      <c r="B1014" s="329"/>
      <c r="C1014" s="329"/>
      <c r="D1014" s="329"/>
      <c r="E1014" s="329"/>
      <c r="F1014" s="329"/>
      <c r="G1014" s="329"/>
      <c r="H1014" s="329"/>
      <c r="I1014" s="329"/>
      <c r="J1014" s="329"/>
      <c r="K1014" s="329"/>
      <c r="L1014" s="329"/>
      <c r="M1014" s="329"/>
      <c r="N1014" s="329"/>
      <c r="O1014" s="329"/>
      <c r="P1014" s="329"/>
      <c r="Q1014" s="329"/>
      <c r="R1014" s="329"/>
      <c r="S1014" s="329"/>
      <c r="T1014" s="329"/>
      <c r="U1014" s="329"/>
      <c r="V1014" s="329"/>
      <c r="W1014" s="329"/>
      <c r="X1014" s="329"/>
      <c r="Y1014" s="329"/>
      <c r="Z1014" s="329"/>
      <c r="AA1014" s="329"/>
      <c r="AB1014" s="329"/>
      <c r="AC1014" s="329"/>
      <c r="AD1014" s="329"/>
      <c r="AE1014" s="329"/>
      <c r="AF1014" s="329"/>
      <c r="AG1014" s="329"/>
      <c r="AH1014" s="329"/>
      <c r="AI1014" s="329"/>
      <c r="AJ1014" s="329"/>
      <c r="AK1014" s="329"/>
      <c r="AL1014" s="329"/>
      <c r="AM1014" s="329"/>
      <c r="AN1014" s="329"/>
      <c r="AO1014" s="329"/>
    </row>
    <row r="1015" spans="2:41" s="73" customFormat="1" ht="12.75" customHeight="1">
      <c r="B1015" s="329" t="e">
        <f>IF(AR4=1,A2802,IF(AR4=6,A2802,IF(AR4=9,A2802,"")))</f>
        <v>#VALUE!</v>
      </c>
      <c r="C1015" s="329"/>
      <c r="D1015" s="329"/>
      <c r="E1015" s="329"/>
      <c r="F1015" s="329"/>
      <c r="G1015" s="329"/>
      <c r="H1015" s="329"/>
      <c r="I1015" s="329"/>
      <c r="J1015" s="329"/>
      <c r="K1015" s="329"/>
      <c r="L1015" s="329"/>
      <c r="M1015" s="501" t="e">
        <f>IF(AR4=1,N832,IF(AR4=6,N832,IF(AR4=9,N832,"")))</f>
        <v>#VALUE!</v>
      </c>
      <c r="N1015" s="501"/>
      <c r="O1015" s="501"/>
      <c r="P1015" s="501"/>
      <c r="Q1015" s="501"/>
      <c r="R1015" s="501"/>
      <c r="S1015" s="501"/>
      <c r="T1015" s="329" t="e">
        <f>IF(AR4=1,"Kč,",IF(AR4=6,"Kč,",IF(AR4=9,"Kč,","")))</f>
        <v>#VALUE!</v>
      </c>
      <c r="U1015" s="329"/>
      <c r="V1015" s="72"/>
      <c r="W1015" s="72"/>
      <c r="X1015" s="72"/>
      <c r="Y1015" s="72"/>
      <c r="Z1015" s="72"/>
      <c r="AA1015" s="72"/>
      <c r="AB1015" s="72"/>
      <c r="AC1015" s="72"/>
      <c r="AD1015" s="72"/>
      <c r="AE1015" s="72"/>
      <c r="AF1015" s="72"/>
      <c r="AG1015" s="72"/>
      <c r="AH1015" s="72"/>
      <c r="AI1015" s="72"/>
      <c r="AJ1015" s="72"/>
      <c r="AK1015" s="72"/>
      <c r="AL1015" s="72"/>
      <c r="AM1015" s="72"/>
      <c r="AN1015" s="72"/>
      <c r="AO1015" s="72"/>
    </row>
    <row r="1016" s="73" customFormat="1" ht="12.75" customHeight="1"/>
    <row r="1017" spans="2:41" s="73" customFormat="1" ht="12.75" customHeight="1">
      <c r="B1017" s="329" t="e">
        <f>IF(AN988="PO",A2804,A2803)</f>
        <v>#VALUE!</v>
      </c>
      <c r="C1017" s="329"/>
      <c r="D1017" s="329"/>
      <c r="E1017" s="329"/>
      <c r="F1017" s="329"/>
      <c r="G1017" s="329"/>
      <c r="H1017" s="329"/>
      <c r="I1017" s="329"/>
      <c r="J1017" s="329"/>
      <c r="K1017" s="329"/>
      <c r="L1017" s="329"/>
      <c r="M1017" s="329"/>
      <c r="N1017" s="329"/>
      <c r="O1017" s="329"/>
      <c r="P1017" s="329"/>
      <c r="Q1017" s="329"/>
      <c r="R1017" s="329"/>
      <c r="S1017" s="329"/>
      <c r="T1017" s="329"/>
      <c r="U1017" s="329"/>
      <c r="V1017" s="329"/>
      <c r="W1017" s="329"/>
      <c r="X1017" s="329"/>
      <c r="Y1017" s="329"/>
      <c r="Z1017" s="329"/>
      <c r="AA1017" s="329"/>
      <c r="AB1017" s="329"/>
      <c r="AC1017" s="329"/>
      <c r="AD1017" s="329"/>
      <c r="AE1017" s="329"/>
      <c r="AF1017" s="329"/>
      <c r="AG1017" s="329"/>
      <c r="AH1017" s="329"/>
      <c r="AI1017" s="329"/>
      <c r="AJ1017" s="329"/>
      <c r="AK1017" s="329"/>
      <c r="AL1017" s="329"/>
      <c r="AM1017" s="329"/>
      <c r="AN1017" s="329"/>
      <c r="AO1017" s="329"/>
    </row>
    <row r="1018" spans="2:41" s="73" customFormat="1" ht="12.75" customHeight="1">
      <c r="B1018" s="329"/>
      <c r="C1018" s="329"/>
      <c r="D1018" s="329"/>
      <c r="E1018" s="329"/>
      <c r="F1018" s="329"/>
      <c r="G1018" s="329"/>
      <c r="H1018" s="329"/>
      <c r="I1018" s="329"/>
      <c r="J1018" s="329"/>
      <c r="K1018" s="329"/>
      <c r="L1018" s="329"/>
      <c r="M1018" s="329"/>
      <c r="N1018" s="329"/>
      <c r="O1018" s="329"/>
      <c r="P1018" s="329"/>
      <c r="Q1018" s="329"/>
      <c r="R1018" s="329"/>
      <c r="S1018" s="329"/>
      <c r="T1018" s="329"/>
      <c r="U1018" s="329"/>
      <c r="V1018" s="329"/>
      <c r="W1018" s="329"/>
      <c r="X1018" s="329"/>
      <c r="Y1018" s="329"/>
      <c r="Z1018" s="329"/>
      <c r="AA1018" s="329"/>
      <c r="AB1018" s="329"/>
      <c r="AC1018" s="329"/>
      <c r="AD1018" s="329"/>
      <c r="AE1018" s="329"/>
      <c r="AF1018" s="329"/>
      <c r="AG1018" s="329"/>
      <c r="AH1018" s="329"/>
      <c r="AI1018" s="329"/>
      <c r="AJ1018" s="329"/>
      <c r="AK1018" s="329"/>
      <c r="AL1018" s="329"/>
      <c r="AM1018" s="329"/>
      <c r="AN1018" s="329"/>
      <c r="AO1018" s="329"/>
    </row>
    <row r="1019" s="73" customFormat="1" ht="12.75" customHeight="1"/>
    <row r="1020" s="73" customFormat="1" ht="12.75" customHeight="1"/>
    <row r="1021" s="73" customFormat="1" ht="12.75" customHeight="1">
      <c r="A1021" s="73" t="s">
        <v>1041</v>
      </c>
    </row>
    <row r="1022" s="73" customFormat="1" ht="12.75" customHeight="1"/>
    <row r="1023" s="73" customFormat="1" ht="12.75" customHeight="1"/>
    <row r="1024" spans="1:41" s="73" customFormat="1" ht="12.75" customHeight="1">
      <c r="A1024" s="264" t="s">
        <v>1042</v>
      </c>
      <c r="B1024" s="264"/>
      <c r="C1024" s="264"/>
      <c r="D1024" s="264"/>
      <c r="E1024" s="264"/>
      <c r="F1024" s="264"/>
      <c r="G1024" s="264"/>
      <c r="H1024" s="264"/>
      <c r="I1024" s="264"/>
      <c r="J1024" s="264"/>
      <c r="K1024" s="264"/>
      <c r="L1024" s="264"/>
      <c r="M1024" s="264"/>
      <c r="N1024" s="264"/>
      <c r="O1024" s="264"/>
      <c r="P1024" s="264"/>
      <c r="Q1024" s="265"/>
      <c r="R1024" s="265"/>
      <c r="S1024" s="265"/>
      <c r="T1024" s="265"/>
      <c r="U1024" s="265"/>
      <c r="V1024" s="265"/>
      <c r="W1024" s="265"/>
      <c r="X1024" s="265"/>
      <c r="Y1024" s="265"/>
      <c r="Z1024" s="265"/>
      <c r="AA1024" s="265"/>
      <c r="AB1024" s="265"/>
      <c r="AC1024" s="265"/>
      <c r="AD1024" s="265"/>
      <c r="AE1024" s="265"/>
      <c r="AF1024" s="265"/>
      <c r="AG1024" s="265"/>
      <c r="AH1024" s="265"/>
      <c r="AI1024" s="265"/>
      <c r="AJ1024" s="265"/>
      <c r="AK1024" s="265"/>
      <c r="AL1024" s="265"/>
      <c r="AM1024" s="265"/>
      <c r="AN1024" s="265"/>
      <c r="AO1024" s="265"/>
    </row>
    <row r="1025" spans="17:41" s="73" customFormat="1" ht="12.75" customHeight="1">
      <c r="Q1025" s="131"/>
      <c r="R1025" s="131"/>
      <c r="S1025" s="131"/>
      <c r="T1025" s="131"/>
      <c r="U1025" s="131"/>
      <c r="V1025" s="131"/>
      <c r="W1025" s="131"/>
      <c r="X1025" s="131"/>
      <c r="Y1025" s="131"/>
      <c r="Z1025" s="131"/>
      <c r="AA1025" s="131"/>
      <c r="AB1025" s="131"/>
      <c r="AC1025" s="131"/>
      <c r="AD1025" s="131"/>
      <c r="AE1025" s="131"/>
      <c r="AF1025" s="131"/>
      <c r="AG1025" s="131"/>
      <c r="AH1025" s="131"/>
      <c r="AI1025" s="131"/>
      <c r="AJ1025" s="131"/>
      <c r="AK1025" s="131"/>
      <c r="AL1025" s="131"/>
      <c r="AM1025" s="131"/>
      <c r="AN1025" s="131"/>
      <c r="AO1025" s="131"/>
    </row>
    <row r="1026" spans="1:41" s="73" customFormat="1" ht="12.75" customHeight="1">
      <c r="A1026" s="264" t="s">
        <v>1043</v>
      </c>
      <c r="B1026" s="264"/>
      <c r="C1026" s="264"/>
      <c r="D1026" s="264"/>
      <c r="E1026" s="264"/>
      <c r="F1026" s="264"/>
      <c r="G1026" s="264"/>
      <c r="H1026" s="264"/>
      <c r="I1026" s="264"/>
      <c r="J1026" s="264"/>
      <c r="K1026" s="264"/>
      <c r="L1026" s="264"/>
      <c r="M1026" s="264"/>
      <c r="N1026" s="264"/>
      <c r="O1026" s="264"/>
      <c r="P1026" s="264"/>
      <c r="Q1026" s="265"/>
      <c r="R1026" s="265"/>
      <c r="S1026" s="265"/>
      <c r="T1026" s="265"/>
      <c r="U1026" s="265"/>
      <c r="V1026" s="265"/>
      <c r="W1026" s="265"/>
      <c r="X1026" s="265"/>
      <c r="Y1026" s="265"/>
      <c r="Z1026" s="265"/>
      <c r="AA1026" s="265"/>
      <c r="AB1026" s="265"/>
      <c r="AC1026" s="265"/>
      <c r="AD1026" s="265"/>
      <c r="AE1026" s="265"/>
      <c r="AF1026" s="265"/>
      <c r="AG1026" s="265"/>
      <c r="AH1026" s="265"/>
      <c r="AI1026" s="265"/>
      <c r="AJ1026" s="265"/>
      <c r="AK1026" s="265"/>
      <c r="AL1026" s="265"/>
      <c r="AM1026" s="265"/>
      <c r="AN1026" s="265"/>
      <c r="AO1026" s="265"/>
    </row>
    <row r="1027" spans="1:41" s="73" customFormat="1" ht="12.75" customHeight="1">
      <c r="A1027" s="68"/>
      <c r="B1027" s="68"/>
      <c r="C1027" s="68"/>
      <c r="D1027" s="68"/>
      <c r="E1027" s="68"/>
      <c r="F1027" s="68"/>
      <c r="G1027" s="68"/>
      <c r="H1027" s="68"/>
      <c r="I1027" s="68"/>
      <c r="J1027" s="68"/>
      <c r="K1027" s="68"/>
      <c r="L1027" s="68"/>
      <c r="M1027" s="68"/>
      <c r="N1027" s="68"/>
      <c r="O1027" s="68"/>
      <c r="P1027" s="68"/>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row>
    <row r="1028" s="73" customFormat="1" ht="12.75" customHeight="1"/>
    <row r="1029" spans="1:41" s="73" customFormat="1" ht="12.75" customHeight="1">
      <c r="A1029" s="75" t="s">
        <v>1046</v>
      </c>
      <c r="B1029" s="259"/>
      <c r="C1029" s="259"/>
      <c r="D1029" s="259"/>
      <c r="E1029" s="259"/>
      <c r="F1029" s="259"/>
      <c r="G1029" s="259"/>
      <c r="H1029" s="259"/>
      <c r="I1029" s="499" t="s">
        <v>1047</v>
      </c>
      <c r="J1029" s="499"/>
      <c r="K1029" s="500"/>
      <c r="L1029" s="500"/>
      <c r="M1029" s="500"/>
      <c r="N1029" s="500"/>
      <c r="O1029" s="500"/>
      <c r="P1029" s="500"/>
      <c r="AE1029" s="475"/>
      <c r="AF1029" s="475"/>
      <c r="AG1029" s="475"/>
      <c r="AH1029" s="475"/>
      <c r="AI1029" s="475"/>
      <c r="AJ1029" s="475"/>
      <c r="AK1029" s="475"/>
      <c r="AL1029" s="475"/>
      <c r="AM1029" s="475"/>
      <c r="AN1029" s="475"/>
      <c r="AO1029" s="475"/>
    </row>
    <row r="1030" spans="31:41" s="73" customFormat="1" ht="12.75" customHeight="1">
      <c r="AE1030" s="488" t="s">
        <v>1048</v>
      </c>
      <c r="AF1030" s="488"/>
      <c r="AG1030" s="488"/>
      <c r="AH1030" s="488"/>
      <c r="AI1030" s="488"/>
      <c r="AJ1030" s="488"/>
      <c r="AK1030" s="488"/>
      <c r="AL1030" s="488"/>
      <c r="AM1030" s="488"/>
      <c r="AN1030" s="488"/>
      <c r="AO1030" s="488"/>
    </row>
    <row r="1031" s="73" customFormat="1" ht="12.75" customHeight="1"/>
    <row r="1032" spans="1:41" s="73" customFormat="1" ht="12.75" customHeight="1">
      <c r="A1032" s="329" t="s">
        <v>1044</v>
      </c>
      <c r="B1032" s="329"/>
      <c r="C1032" s="329"/>
      <c r="D1032" s="329"/>
      <c r="E1032" s="329"/>
      <c r="F1032" s="329"/>
      <c r="G1032" s="329"/>
      <c r="H1032" s="329"/>
      <c r="I1032" s="329"/>
      <c r="J1032" s="329"/>
      <c r="K1032" s="329"/>
      <c r="L1032" s="329"/>
      <c r="M1032" s="329"/>
      <c r="N1032" s="329"/>
      <c r="O1032" s="329"/>
      <c r="P1032" s="329"/>
      <c r="Q1032" s="329"/>
      <c r="R1032" s="329"/>
      <c r="S1032" s="329"/>
      <c r="T1032" s="329"/>
      <c r="U1032" s="329"/>
      <c r="V1032" s="329"/>
      <c r="W1032" s="329"/>
      <c r="X1032" s="329"/>
      <c r="Y1032" s="329"/>
      <c r="Z1032" s="329"/>
      <c r="AA1032" s="329"/>
      <c r="AB1032" s="329"/>
      <c r="AC1032" s="329"/>
      <c r="AD1032" s="329"/>
      <c r="AE1032" s="329"/>
      <c r="AF1032" s="329"/>
      <c r="AG1032" s="329"/>
      <c r="AH1032" s="329"/>
      <c r="AI1032" s="329"/>
      <c r="AJ1032" s="329"/>
      <c r="AK1032" s="329"/>
      <c r="AL1032" s="329"/>
      <c r="AM1032" s="329"/>
      <c r="AN1032" s="329"/>
      <c r="AO1032" s="329"/>
    </row>
    <row r="1033" spans="1:41" s="73" customFormat="1" ht="12.75" customHeight="1">
      <c r="A1033" s="329"/>
      <c r="B1033" s="329"/>
      <c r="C1033" s="329"/>
      <c r="D1033" s="329"/>
      <c r="E1033" s="329"/>
      <c r="F1033" s="329"/>
      <c r="G1033" s="329"/>
      <c r="H1033" s="329"/>
      <c r="I1033" s="329"/>
      <c r="J1033" s="329"/>
      <c r="K1033" s="329"/>
      <c r="L1033" s="329"/>
      <c r="M1033" s="329"/>
      <c r="N1033" s="329"/>
      <c r="O1033" s="329"/>
      <c r="P1033" s="329"/>
      <c r="Q1033" s="329"/>
      <c r="R1033" s="329"/>
      <c r="S1033" s="329"/>
      <c r="T1033" s="329"/>
      <c r="U1033" s="329"/>
      <c r="V1033" s="329"/>
      <c r="W1033" s="329"/>
      <c r="X1033" s="329"/>
      <c r="Y1033" s="329"/>
      <c r="Z1033" s="329"/>
      <c r="AA1033" s="329"/>
      <c r="AB1033" s="329"/>
      <c r="AC1033" s="329"/>
      <c r="AD1033" s="329"/>
      <c r="AE1033" s="329"/>
      <c r="AF1033" s="329"/>
      <c r="AG1033" s="329"/>
      <c r="AH1033" s="329"/>
      <c r="AI1033" s="329"/>
      <c r="AJ1033" s="329"/>
      <c r="AK1033" s="329"/>
      <c r="AL1033" s="329"/>
      <c r="AM1033" s="329"/>
      <c r="AN1033" s="329"/>
      <c r="AO1033" s="329"/>
    </row>
    <row r="1034" spans="1:41" s="73" customFormat="1" ht="12.75" customHeight="1">
      <c r="A1034" s="72"/>
      <c r="B1034" s="72"/>
      <c r="C1034" s="72"/>
      <c r="D1034" s="72"/>
      <c r="E1034" s="72"/>
      <c r="F1034" s="72"/>
      <c r="G1034" s="72"/>
      <c r="H1034" s="72"/>
      <c r="I1034" s="72"/>
      <c r="J1034" s="72"/>
      <c r="K1034" s="72"/>
      <c r="L1034" s="72"/>
      <c r="M1034" s="72"/>
      <c r="N1034" s="72"/>
      <c r="O1034" s="72"/>
      <c r="P1034" s="72"/>
      <c r="Q1034" s="72"/>
      <c r="R1034" s="72"/>
      <c r="S1034" s="72"/>
      <c r="T1034" s="72"/>
      <c r="U1034" s="72"/>
      <c r="V1034" s="72"/>
      <c r="W1034" s="72"/>
      <c r="X1034" s="72"/>
      <c r="Y1034" s="72"/>
      <c r="Z1034" s="72"/>
      <c r="AA1034" s="72"/>
      <c r="AB1034" s="72"/>
      <c r="AC1034" s="72"/>
      <c r="AD1034" s="72"/>
      <c r="AE1034" s="72"/>
      <c r="AF1034" s="72"/>
      <c r="AG1034" s="72"/>
      <c r="AH1034" s="72"/>
      <c r="AI1034" s="72"/>
      <c r="AJ1034" s="72"/>
      <c r="AK1034" s="72"/>
      <c r="AL1034" s="72"/>
      <c r="AM1034" s="72"/>
      <c r="AN1034" s="72"/>
      <c r="AO1034" s="72"/>
    </row>
    <row r="1035" spans="1:41" s="73" customFormat="1" ht="12.75" customHeight="1">
      <c r="A1035" s="72"/>
      <c r="B1035" s="72"/>
      <c r="C1035" s="72"/>
      <c r="D1035" s="72"/>
      <c r="E1035" s="72"/>
      <c r="F1035" s="72"/>
      <c r="G1035" s="72"/>
      <c r="H1035" s="72"/>
      <c r="I1035" s="72"/>
      <c r="J1035" s="72"/>
      <c r="K1035" s="72"/>
      <c r="L1035" s="72"/>
      <c r="M1035" s="72"/>
      <c r="N1035" s="72"/>
      <c r="O1035" s="72"/>
      <c r="P1035" s="72"/>
      <c r="Q1035" s="72"/>
      <c r="R1035" s="72"/>
      <c r="S1035" s="72"/>
      <c r="T1035" s="72"/>
      <c r="U1035" s="72"/>
      <c r="V1035" s="72"/>
      <c r="W1035" s="72"/>
      <c r="X1035" s="72"/>
      <c r="Y1035" s="72"/>
      <c r="Z1035" s="72"/>
      <c r="AA1035" s="72"/>
      <c r="AB1035" s="72"/>
      <c r="AC1035" s="72"/>
      <c r="AD1035" s="72"/>
      <c r="AE1035" s="72"/>
      <c r="AF1035" s="72"/>
      <c r="AG1035" s="72"/>
      <c r="AH1035" s="72"/>
      <c r="AI1035" s="72"/>
      <c r="AJ1035" s="72"/>
      <c r="AK1035" s="72"/>
      <c r="AL1035" s="72"/>
      <c r="AM1035" s="72"/>
      <c r="AN1035" s="72"/>
      <c r="AO1035" s="72"/>
    </row>
    <row r="1036" spans="1:41" s="73" customFormat="1" ht="12.75" customHeight="1">
      <c r="A1036" s="72"/>
      <c r="B1036" s="72"/>
      <c r="C1036" s="72"/>
      <c r="D1036" s="72"/>
      <c r="E1036" s="72"/>
      <c r="F1036" s="72"/>
      <c r="G1036" s="72"/>
      <c r="H1036" s="72"/>
      <c r="I1036" s="72"/>
      <c r="J1036" s="72"/>
      <c r="K1036" s="72"/>
      <c r="L1036" s="72"/>
      <c r="M1036" s="72"/>
      <c r="N1036" s="72"/>
      <c r="O1036" s="72"/>
      <c r="P1036" s="72"/>
      <c r="Q1036" s="72"/>
      <c r="R1036" s="72"/>
      <c r="S1036" s="72"/>
      <c r="T1036" s="72"/>
      <c r="U1036" s="72"/>
      <c r="V1036" s="72"/>
      <c r="W1036" s="72"/>
      <c r="X1036" s="72"/>
      <c r="Y1036" s="72"/>
      <c r="Z1036" s="72"/>
      <c r="AA1036" s="72"/>
      <c r="AB1036" s="72"/>
      <c r="AC1036" s="72"/>
      <c r="AD1036" s="72"/>
      <c r="AE1036" s="72"/>
      <c r="AF1036" s="72"/>
      <c r="AG1036" s="72"/>
      <c r="AH1036" s="72"/>
      <c r="AI1036" s="72"/>
      <c r="AJ1036" s="72"/>
      <c r="AK1036" s="72"/>
      <c r="AL1036" s="72"/>
      <c r="AM1036" s="72"/>
      <c r="AN1036" s="72"/>
      <c r="AO1036" s="72"/>
    </row>
    <row r="1037" spans="1:41" s="73" customFormat="1" ht="12.75" customHeight="1">
      <c r="A1037" s="72"/>
      <c r="B1037" s="72"/>
      <c r="C1037" s="72"/>
      <c r="D1037" s="72"/>
      <c r="E1037" s="72"/>
      <c r="F1037" s="72"/>
      <c r="G1037" s="72"/>
      <c r="H1037" s="72"/>
      <c r="I1037" s="72"/>
      <c r="J1037" s="72"/>
      <c r="K1037" s="72"/>
      <c r="L1037" s="72"/>
      <c r="M1037" s="72"/>
      <c r="N1037" s="72"/>
      <c r="O1037" s="72"/>
      <c r="P1037" s="72"/>
      <c r="Q1037" s="72"/>
      <c r="R1037" s="72"/>
      <c r="S1037" s="72"/>
      <c r="T1037" s="72"/>
      <c r="U1037" s="72"/>
      <c r="V1037" s="72"/>
      <c r="W1037" s="72"/>
      <c r="X1037" s="72"/>
      <c r="Y1037" s="72"/>
      <c r="Z1037" s="72"/>
      <c r="AA1037" s="72"/>
      <c r="AB1037" s="72"/>
      <c r="AC1037" s="72"/>
      <c r="AD1037" s="72"/>
      <c r="AE1037" s="72"/>
      <c r="AF1037" s="72"/>
      <c r="AG1037" s="72"/>
      <c r="AH1037" s="72"/>
      <c r="AI1037" s="72"/>
      <c r="AJ1037" s="72"/>
      <c r="AK1037" s="72"/>
      <c r="AL1037" s="72"/>
      <c r="AM1037" s="72"/>
      <c r="AN1037" s="72"/>
      <c r="AO1037" s="72"/>
    </row>
    <row r="1038" spans="1:41" s="73" customFormat="1" ht="12.75" customHeight="1">
      <c r="A1038" s="72"/>
      <c r="B1038" s="72"/>
      <c r="C1038" s="72"/>
      <c r="D1038" s="72"/>
      <c r="E1038" s="72"/>
      <c r="F1038" s="72"/>
      <c r="G1038" s="72"/>
      <c r="H1038" s="72"/>
      <c r="I1038" s="72"/>
      <c r="J1038" s="72"/>
      <c r="K1038" s="72"/>
      <c r="L1038" s="72"/>
      <c r="M1038" s="72"/>
      <c r="N1038" s="72"/>
      <c r="O1038" s="72"/>
      <c r="P1038" s="72"/>
      <c r="Q1038" s="72"/>
      <c r="R1038" s="72"/>
      <c r="S1038" s="72"/>
      <c r="T1038" s="72"/>
      <c r="U1038" s="72"/>
      <c r="V1038" s="72"/>
      <c r="W1038" s="72"/>
      <c r="X1038" s="72"/>
      <c r="Y1038" s="72"/>
      <c r="Z1038" s="72"/>
      <c r="AA1038" s="72"/>
      <c r="AB1038" s="72"/>
      <c r="AC1038" s="72"/>
      <c r="AD1038" s="72"/>
      <c r="AE1038" s="72"/>
      <c r="AF1038" s="72"/>
      <c r="AG1038" s="72"/>
      <c r="AH1038" s="72"/>
      <c r="AI1038" s="72"/>
      <c r="AJ1038" s="72"/>
      <c r="AK1038" s="72"/>
      <c r="AL1038" s="72"/>
      <c r="AM1038" s="72"/>
      <c r="AN1038" s="72"/>
      <c r="AO1038" s="72"/>
    </row>
    <row r="1039" spans="1:41" s="73" customFormat="1" ht="12.75" customHeight="1">
      <c r="A1039" s="72"/>
      <c r="B1039" s="72"/>
      <c r="C1039" s="72"/>
      <c r="D1039" s="72"/>
      <c r="E1039" s="72"/>
      <c r="F1039" s="72"/>
      <c r="G1039" s="72"/>
      <c r="H1039" s="72"/>
      <c r="I1039" s="72"/>
      <c r="J1039" s="72"/>
      <c r="K1039" s="72"/>
      <c r="L1039" s="72"/>
      <c r="M1039" s="72"/>
      <c r="N1039" s="72"/>
      <c r="O1039" s="72"/>
      <c r="P1039" s="72"/>
      <c r="Q1039" s="72"/>
      <c r="R1039" s="72"/>
      <c r="S1039" s="72"/>
      <c r="T1039" s="72"/>
      <c r="U1039" s="72"/>
      <c r="V1039" s="72"/>
      <c r="W1039" s="72"/>
      <c r="X1039" s="72"/>
      <c r="Y1039" s="72"/>
      <c r="Z1039" s="72"/>
      <c r="AA1039" s="72"/>
      <c r="AB1039" s="72"/>
      <c r="AC1039" s="72"/>
      <c r="AD1039" s="72"/>
      <c r="AE1039" s="72"/>
      <c r="AF1039" s="72"/>
      <c r="AG1039" s="72"/>
      <c r="AH1039" s="72"/>
      <c r="AI1039" s="72"/>
      <c r="AJ1039" s="72"/>
      <c r="AK1039" s="72"/>
      <c r="AL1039" s="72"/>
      <c r="AM1039" s="72"/>
      <c r="AN1039" s="72"/>
      <c r="AO1039" s="72"/>
    </row>
    <row r="1040" spans="1:41" s="73" customFormat="1" ht="12.75" customHeight="1">
      <c r="A1040" s="72"/>
      <c r="B1040" s="72"/>
      <c r="C1040" s="72"/>
      <c r="D1040" s="72"/>
      <c r="E1040" s="72"/>
      <c r="F1040" s="72"/>
      <c r="G1040" s="72"/>
      <c r="H1040" s="72"/>
      <c r="I1040" s="72"/>
      <c r="J1040" s="72"/>
      <c r="K1040" s="72"/>
      <c r="L1040" s="72"/>
      <c r="M1040" s="72"/>
      <c r="N1040" s="72"/>
      <c r="O1040" s="72"/>
      <c r="P1040" s="72"/>
      <c r="Q1040" s="72"/>
      <c r="R1040" s="72"/>
      <c r="S1040" s="72"/>
      <c r="T1040" s="72"/>
      <c r="U1040" s="72"/>
      <c r="V1040" s="72"/>
      <c r="W1040" s="72"/>
      <c r="X1040" s="72"/>
      <c r="Y1040" s="72"/>
      <c r="Z1040" s="72"/>
      <c r="AA1040" s="72"/>
      <c r="AB1040" s="72"/>
      <c r="AC1040" s="72"/>
      <c r="AD1040" s="72"/>
      <c r="AE1040" s="72"/>
      <c r="AF1040" s="72"/>
      <c r="AG1040" s="72"/>
      <c r="AH1040" s="72"/>
      <c r="AI1040" s="72"/>
      <c r="AJ1040" s="72"/>
      <c r="AK1040" s="72"/>
      <c r="AL1040" s="72"/>
      <c r="AM1040" s="72"/>
      <c r="AN1040" s="72"/>
      <c r="AO1040" s="72"/>
    </row>
    <row r="1041" spans="1:41" s="73" customFormat="1" ht="12.75" customHeight="1">
      <c r="A1041" s="72"/>
      <c r="B1041" s="72"/>
      <c r="C1041" s="72"/>
      <c r="D1041" s="72"/>
      <c r="E1041" s="72"/>
      <c r="F1041" s="72"/>
      <c r="G1041" s="72"/>
      <c r="H1041" s="72"/>
      <c r="I1041" s="72"/>
      <c r="J1041" s="72"/>
      <c r="K1041" s="72"/>
      <c r="L1041" s="72"/>
      <c r="M1041" s="72"/>
      <c r="N1041" s="72"/>
      <c r="O1041" s="72"/>
      <c r="P1041" s="72"/>
      <c r="Q1041" s="72"/>
      <c r="R1041" s="72"/>
      <c r="S1041" s="72"/>
      <c r="T1041" s="72"/>
      <c r="U1041" s="72"/>
      <c r="V1041" s="72"/>
      <c r="W1041" s="72"/>
      <c r="X1041" s="72"/>
      <c r="Y1041" s="72"/>
      <c r="Z1041" s="72"/>
      <c r="AA1041" s="72"/>
      <c r="AB1041" s="72"/>
      <c r="AC1041" s="72"/>
      <c r="AD1041" s="72"/>
      <c r="AE1041" s="72"/>
      <c r="AF1041" s="72"/>
      <c r="AG1041" s="72"/>
      <c r="AH1041" s="72"/>
      <c r="AI1041" s="72"/>
      <c r="AJ1041" s="72"/>
      <c r="AK1041" s="72"/>
      <c r="AL1041" s="72"/>
      <c r="AM1041" s="72"/>
      <c r="AN1041" s="72"/>
      <c r="AO1041" s="72"/>
    </row>
    <row r="1042" spans="1:41" s="73" customFormat="1" ht="12.75" customHeight="1">
      <c r="A1042" s="72"/>
      <c r="B1042" s="72"/>
      <c r="C1042" s="72"/>
      <c r="D1042" s="72"/>
      <c r="E1042" s="72"/>
      <c r="F1042" s="72"/>
      <c r="G1042" s="72"/>
      <c r="H1042" s="72"/>
      <c r="I1042" s="72"/>
      <c r="J1042" s="72"/>
      <c r="K1042" s="72"/>
      <c r="L1042" s="72"/>
      <c r="M1042" s="72"/>
      <c r="N1042" s="72"/>
      <c r="O1042" s="72"/>
      <c r="P1042" s="72"/>
      <c r="Q1042" s="72"/>
      <c r="R1042" s="72"/>
      <c r="S1042" s="72"/>
      <c r="T1042" s="72"/>
      <c r="U1042" s="72"/>
      <c r="V1042" s="72"/>
      <c r="W1042" s="72"/>
      <c r="X1042" s="72"/>
      <c r="Y1042" s="72"/>
      <c r="Z1042" s="72"/>
      <c r="AA1042" s="72"/>
      <c r="AB1042" s="72"/>
      <c r="AC1042" s="72"/>
      <c r="AD1042" s="72"/>
      <c r="AE1042" s="72"/>
      <c r="AF1042" s="72"/>
      <c r="AG1042" s="72"/>
      <c r="AH1042" s="72"/>
      <c r="AI1042" s="72"/>
      <c r="AJ1042" s="72"/>
      <c r="AK1042" s="72"/>
      <c r="AL1042" s="72"/>
      <c r="AM1042" s="72"/>
      <c r="AN1042" s="72"/>
      <c r="AO1042" s="72"/>
    </row>
    <row r="1043" spans="1:41" s="73" customFormat="1" ht="12.75" customHeight="1">
      <c r="A1043" s="72"/>
      <c r="B1043" s="72"/>
      <c r="C1043" s="72"/>
      <c r="D1043" s="72"/>
      <c r="E1043" s="72"/>
      <c r="F1043" s="72"/>
      <c r="G1043" s="72"/>
      <c r="H1043" s="72"/>
      <c r="I1043" s="72"/>
      <c r="J1043" s="72"/>
      <c r="K1043" s="72"/>
      <c r="L1043" s="72"/>
      <c r="M1043" s="72"/>
      <c r="N1043" s="72"/>
      <c r="O1043" s="72"/>
      <c r="P1043" s="72"/>
      <c r="Q1043" s="72"/>
      <c r="R1043" s="72"/>
      <c r="S1043" s="72"/>
      <c r="T1043" s="72"/>
      <c r="U1043" s="72"/>
      <c r="V1043" s="72"/>
      <c r="W1043" s="72"/>
      <c r="X1043" s="72"/>
      <c r="Y1043" s="72"/>
      <c r="Z1043" s="72"/>
      <c r="AA1043" s="72"/>
      <c r="AB1043" s="72"/>
      <c r="AC1043" s="72"/>
      <c r="AD1043" s="72"/>
      <c r="AE1043" s="72"/>
      <c r="AF1043" s="72"/>
      <c r="AG1043" s="72"/>
      <c r="AH1043" s="72"/>
      <c r="AI1043" s="72"/>
      <c r="AJ1043" s="72"/>
      <c r="AK1043" s="72"/>
      <c r="AL1043" s="72"/>
      <c r="AM1043" s="72"/>
      <c r="AN1043" s="72"/>
      <c r="AO1043" s="72"/>
    </row>
    <row r="1044" spans="1:41" s="73" customFormat="1" ht="12.75" customHeight="1">
      <c r="A1044" s="72"/>
      <c r="B1044" s="72"/>
      <c r="C1044" s="72"/>
      <c r="D1044" s="72"/>
      <c r="E1044" s="72"/>
      <c r="F1044" s="72"/>
      <c r="G1044" s="72"/>
      <c r="H1044" s="72"/>
      <c r="I1044" s="72"/>
      <c r="J1044" s="72"/>
      <c r="K1044" s="72"/>
      <c r="L1044" s="72"/>
      <c r="M1044" s="72"/>
      <c r="N1044" s="72"/>
      <c r="O1044" s="72"/>
      <c r="P1044" s="72"/>
      <c r="Q1044" s="72"/>
      <c r="R1044" s="72"/>
      <c r="S1044" s="72"/>
      <c r="T1044" s="72"/>
      <c r="U1044" s="72"/>
      <c r="V1044" s="72"/>
      <c r="W1044" s="72"/>
      <c r="X1044" s="72"/>
      <c r="Y1044" s="72"/>
      <c r="Z1044" s="72"/>
      <c r="AA1044" s="72"/>
      <c r="AB1044" s="72"/>
      <c r="AC1044" s="72"/>
      <c r="AD1044" s="72"/>
      <c r="AE1044" s="72"/>
      <c r="AF1044" s="72"/>
      <c r="AG1044" s="72"/>
      <c r="AH1044" s="72"/>
      <c r="AI1044" s="72"/>
      <c r="AJ1044" s="72"/>
      <c r="AK1044" s="72"/>
      <c r="AL1044" s="72"/>
      <c r="AM1044" s="72"/>
      <c r="AN1044" s="72"/>
      <c r="AO1044" s="72"/>
    </row>
    <row r="1045" spans="1:41" s="73" customFormat="1" ht="12.75" customHeight="1">
      <c r="A1045" s="72"/>
      <c r="B1045" s="72"/>
      <c r="C1045" s="72"/>
      <c r="D1045" s="72"/>
      <c r="E1045" s="72"/>
      <c r="F1045" s="72"/>
      <c r="G1045" s="72"/>
      <c r="H1045" s="72"/>
      <c r="I1045" s="72"/>
      <c r="J1045" s="72"/>
      <c r="K1045" s="72"/>
      <c r="L1045" s="72"/>
      <c r="M1045" s="72"/>
      <c r="N1045" s="72"/>
      <c r="O1045" s="72"/>
      <c r="P1045" s="72"/>
      <c r="Q1045" s="72"/>
      <c r="R1045" s="72"/>
      <c r="S1045" s="72"/>
      <c r="T1045" s="72"/>
      <c r="U1045" s="72"/>
      <c r="V1045" s="72"/>
      <c r="W1045" s="72"/>
      <c r="X1045" s="72"/>
      <c r="Y1045" s="72"/>
      <c r="Z1045" s="72"/>
      <c r="AA1045" s="72"/>
      <c r="AB1045" s="72"/>
      <c r="AC1045" s="72"/>
      <c r="AD1045" s="72"/>
      <c r="AE1045" s="72"/>
      <c r="AF1045" s="72"/>
      <c r="AG1045" s="72"/>
      <c r="AH1045" s="72"/>
      <c r="AI1045" s="72"/>
      <c r="AJ1045" s="72"/>
      <c r="AK1045" s="72"/>
      <c r="AL1045" s="72"/>
      <c r="AM1045" s="72"/>
      <c r="AN1045" s="72"/>
      <c r="AO1045" s="72"/>
    </row>
    <row r="1046" spans="1:41" s="73" customFormat="1" ht="12.75" customHeight="1">
      <c r="A1046" s="72"/>
      <c r="B1046" s="72"/>
      <c r="C1046" s="72"/>
      <c r="D1046" s="72"/>
      <c r="E1046" s="72"/>
      <c r="F1046" s="72"/>
      <c r="G1046" s="72"/>
      <c r="H1046" s="72"/>
      <c r="I1046" s="72"/>
      <c r="J1046" s="72"/>
      <c r="K1046" s="72"/>
      <c r="L1046" s="72"/>
      <c r="M1046" s="72"/>
      <c r="N1046" s="72"/>
      <c r="O1046" s="72"/>
      <c r="P1046" s="72"/>
      <c r="Q1046" s="72"/>
      <c r="R1046" s="72"/>
      <c r="S1046" s="72"/>
      <c r="T1046" s="72"/>
      <c r="U1046" s="72"/>
      <c r="V1046" s="72"/>
      <c r="W1046" s="72"/>
      <c r="X1046" s="72"/>
      <c r="Y1046" s="72"/>
      <c r="Z1046" s="72"/>
      <c r="AA1046" s="72"/>
      <c r="AB1046" s="72"/>
      <c r="AC1046" s="72"/>
      <c r="AD1046" s="72"/>
      <c r="AE1046" s="72"/>
      <c r="AF1046" s="72"/>
      <c r="AG1046" s="72"/>
      <c r="AH1046" s="72"/>
      <c r="AI1046" s="72"/>
      <c r="AJ1046" s="72"/>
      <c r="AK1046" s="72"/>
      <c r="AL1046" s="72"/>
      <c r="AM1046" s="72"/>
      <c r="AN1046" s="72"/>
      <c r="AO1046" s="72"/>
    </row>
    <row r="1047" spans="1:41" s="73" customFormat="1" ht="12.75" customHeight="1">
      <c r="A1047" s="72"/>
      <c r="B1047" s="72"/>
      <c r="C1047" s="72"/>
      <c r="D1047" s="72"/>
      <c r="E1047" s="72"/>
      <c r="F1047" s="72"/>
      <c r="G1047" s="72"/>
      <c r="H1047" s="72"/>
      <c r="I1047" s="72"/>
      <c r="J1047" s="72"/>
      <c r="K1047" s="72"/>
      <c r="L1047" s="72"/>
      <c r="M1047" s="72"/>
      <c r="N1047" s="72"/>
      <c r="O1047" s="72"/>
      <c r="P1047" s="72"/>
      <c r="Q1047" s="72"/>
      <c r="R1047" s="72"/>
      <c r="S1047" s="72"/>
      <c r="T1047" s="72"/>
      <c r="U1047" s="72"/>
      <c r="V1047" s="72"/>
      <c r="W1047" s="72"/>
      <c r="X1047" s="72"/>
      <c r="Y1047" s="72"/>
      <c r="Z1047" s="72"/>
      <c r="AA1047" s="72"/>
      <c r="AB1047" s="72"/>
      <c r="AC1047" s="72"/>
      <c r="AD1047" s="72"/>
      <c r="AE1047" s="72"/>
      <c r="AF1047" s="72"/>
      <c r="AG1047" s="72"/>
      <c r="AH1047" s="72"/>
      <c r="AI1047" s="72"/>
      <c r="AJ1047" s="72"/>
      <c r="AK1047" s="72"/>
      <c r="AL1047" s="72"/>
      <c r="AM1047" s="72"/>
      <c r="AN1047" s="72"/>
      <c r="AO1047" s="72"/>
    </row>
    <row r="1048" spans="1:41" s="73" customFormat="1" ht="12.75" customHeight="1">
      <c r="A1048" s="72"/>
      <c r="B1048" s="72"/>
      <c r="C1048" s="72"/>
      <c r="D1048" s="72"/>
      <c r="E1048" s="72"/>
      <c r="F1048" s="72"/>
      <c r="G1048" s="72"/>
      <c r="H1048" s="72"/>
      <c r="I1048" s="72"/>
      <c r="J1048" s="72"/>
      <c r="K1048" s="72"/>
      <c r="L1048" s="72"/>
      <c r="M1048" s="72"/>
      <c r="N1048" s="72"/>
      <c r="O1048" s="72"/>
      <c r="P1048" s="72"/>
      <c r="Q1048" s="72"/>
      <c r="R1048" s="72"/>
      <c r="S1048" s="72"/>
      <c r="T1048" s="72"/>
      <c r="U1048" s="72"/>
      <c r="V1048" s="72"/>
      <c r="W1048" s="72"/>
      <c r="X1048" s="72"/>
      <c r="Y1048" s="72"/>
      <c r="Z1048" s="72"/>
      <c r="AA1048" s="72"/>
      <c r="AB1048" s="72"/>
      <c r="AC1048" s="72"/>
      <c r="AD1048" s="72"/>
      <c r="AE1048" s="72"/>
      <c r="AF1048" s="72"/>
      <c r="AG1048" s="72"/>
      <c r="AH1048" s="72"/>
      <c r="AI1048" s="72"/>
      <c r="AJ1048" s="72"/>
      <c r="AK1048" s="72"/>
      <c r="AL1048" s="72"/>
      <c r="AM1048" s="72"/>
      <c r="AN1048" s="72"/>
      <c r="AO1048" s="72"/>
    </row>
    <row r="1049" spans="1:41" s="73" customFormat="1" ht="12.75" customHeight="1">
      <c r="A1049" s="72"/>
      <c r="B1049" s="72"/>
      <c r="C1049" s="72"/>
      <c r="D1049" s="72"/>
      <c r="E1049" s="72"/>
      <c r="F1049" s="72"/>
      <c r="G1049" s="72"/>
      <c r="H1049" s="72"/>
      <c r="I1049" s="72"/>
      <c r="J1049" s="72"/>
      <c r="K1049" s="72"/>
      <c r="L1049" s="72"/>
      <c r="M1049" s="72"/>
      <c r="N1049" s="72"/>
      <c r="O1049" s="72"/>
      <c r="P1049" s="72"/>
      <c r="Q1049" s="72"/>
      <c r="R1049" s="72"/>
      <c r="S1049" s="72"/>
      <c r="T1049" s="72"/>
      <c r="U1049" s="72"/>
      <c r="V1049" s="72"/>
      <c r="W1049" s="72"/>
      <c r="X1049" s="72"/>
      <c r="Y1049" s="72"/>
      <c r="Z1049" s="72"/>
      <c r="AA1049" s="72"/>
      <c r="AB1049" s="72"/>
      <c r="AC1049" s="72"/>
      <c r="AD1049" s="72"/>
      <c r="AE1049" s="72"/>
      <c r="AF1049" s="72"/>
      <c r="AG1049" s="72"/>
      <c r="AH1049" s="72"/>
      <c r="AI1049" s="72"/>
      <c r="AJ1049" s="72"/>
      <c r="AK1049" s="72"/>
      <c r="AL1049" s="72"/>
      <c r="AM1049" s="72"/>
      <c r="AN1049" s="72"/>
      <c r="AO1049" s="72"/>
    </row>
    <row r="1050" spans="1:17" ht="12.75" customHeight="1">
      <c r="A1050" s="75" t="s">
        <v>1045</v>
      </c>
      <c r="G1050" s="80"/>
      <c r="H1050" s="475"/>
      <c r="I1050" s="475"/>
      <c r="J1050" s="475"/>
      <c r="K1050" s="475"/>
      <c r="L1050" s="475"/>
      <c r="M1050" s="475"/>
      <c r="N1050" s="475"/>
      <c r="O1050" s="475"/>
      <c r="P1050" s="475"/>
      <c r="Q1050" s="80"/>
    </row>
    <row r="1051" s="73" customFormat="1" ht="12.75" customHeight="1"/>
    <row r="1052" s="91" customFormat="1" ht="12.75" customHeight="1">
      <c r="B1052" s="91" t="s">
        <v>927</v>
      </c>
    </row>
    <row r="1053" s="91" customFormat="1" ht="12.75" customHeight="1">
      <c r="B1053" s="91" t="s">
        <v>928</v>
      </c>
    </row>
    <row r="1054" s="91" customFormat="1" ht="12.75" customHeight="1"/>
    <row r="1055" spans="1:2" s="91" customFormat="1" ht="12.75" customHeight="1">
      <c r="A1055" s="92" t="s">
        <v>2</v>
      </c>
      <c r="B1055" s="92" t="s">
        <v>3</v>
      </c>
    </row>
    <row r="1056" spans="1:2" s="91" customFormat="1" ht="12.75" customHeight="1">
      <c r="A1056" s="93">
        <v>39083</v>
      </c>
      <c r="B1056" s="94">
        <v>1</v>
      </c>
    </row>
    <row r="1057" spans="1:2" s="91" customFormat="1" ht="12.75" customHeight="1">
      <c r="A1057" s="93">
        <v>39114</v>
      </c>
      <c r="B1057" s="94">
        <v>2</v>
      </c>
    </row>
    <row r="1058" spans="1:2" s="91" customFormat="1" ht="12.75" customHeight="1">
      <c r="A1058" s="93">
        <v>39142</v>
      </c>
      <c r="B1058" s="94">
        <v>3</v>
      </c>
    </row>
    <row r="1059" spans="1:2" s="91" customFormat="1" ht="12.75" customHeight="1">
      <c r="A1059" s="93">
        <v>39173</v>
      </c>
      <c r="B1059" s="94">
        <v>4</v>
      </c>
    </row>
    <row r="1060" spans="1:2" s="91" customFormat="1" ht="12.75" customHeight="1">
      <c r="A1060" s="93">
        <v>39203</v>
      </c>
      <c r="B1060" s="94">
        <v>5</v>
      </c>
    </row>
    <row r="1061" spans="1:2" s="91" customFormat="1" ht="12.75" customHeight="1">
      <c r="A1061" s="93">
        <v>39234</v>
      </c>
      <c r="B1061" s="94">
        <v>6</v>
      </c>
    </row>
    <row r="1062" spans="1:2" s="91" customFormat="1" ht="12.75" customHeight="1">
      <c r="A1062" s="93">
        <v>39264</v>
      </c>
      <c r="B1062" s="94">
        <v>7</v>
      </c>
    </row>
    <row r="1063" spans="1:2" s="91" customFormat="1" ht="12.75" customHeight="1">
      <c r="A1063" s="93">
        <v>39295</v>
      </c>
      <c r="B1063" s="94">
        <v>8</v>
      </c>
    </row>
    <row r="1064" spans="1:2" s="91" customFormat="1" ht="12.75" customHeight="1">
      <c r="A1064" s="93">
        <v>39326</v>
      </c>
      <c r="B1064" s="94">
        <v>9</v>
      </c>
    </row>
    <row r="1065" spans="1:2" s="91" customFormat="1" ht="12.75" customHeight="1">
      <c r="A1065" s="93">
        <v>39356</v>
      </c>
      <c r="B1065" s="94">
        <v>10</v>
      </c>
    </row>
    <row r="1066" spans="1:2" s="91" customFormat="1" ht="12.75" customHeight="1">
      <c r="A1066" s="93">
        <v>39387</v>
      </c>
      <c r="B1066" s="94">
        <v>11</v>
      </c>
    </row>
    <row r="1067" spans="1:2" s="91" customFormat="1" ht="12.75" customHeight="1">
      <c r="A1067" s="93">
        <v>39417</v>
      </c>
      <c r="B1067" s="94">
        <v>12</v>
      </c>
    </row>
    <row r="1068" spans="1:2" s="91" customFormat="1" ht="12.75" customHeight="1">
      <c r="A1068" s="93">
        <v>39448</v>
      </c>
      <c r="B1068" s="94">
        <v>13</v>
      </c>
    </row>
    <row r="1069" spans="1:2" s="91" customFormat="1" ht="12.75" customHeight="1">
      <c r="A1069" s="93">
        <v>39479</v>
      </c>
      <c r="B1069" s="94">
        <v>14</v>
      </c>
    </row>
    <row r="1070" spans="1:2" s="91" customFormat="1" ht="12.75" customHeight="1">
      <c r="A1070" s="93">
        <v>39508</v>
      </c>
      <c r="B1070" s="94">
        <v>15</v>
      </c>
    </row>
    <row r="1071" spans="1:2" s="91" customFormat="1" ht="12.75" customHeight="1">
      <c r="A1071" s="93">
        <v>39539</v>
      </c>
      <c r="B1071" s="94">
        <v>16</v>
      </c>
    </row>
    <row r="1072" spans="1:2" s="91" customFormat="1" ht="12.75" customHeight="1">
      <c r="A1072" s="93">
        <v>39569</v>
      </c>
      <c r="B1072" s="94">
        <v>17</v>
      </c>
    </row>
    <row r="1073" spans="1:2" s="91" customFormat="1" ht="12.75" customHeight="1">
      <c r="A1073" s="93">
        <v>39600</v>
      </c>
      <c r="B1073" s="94">
        <v>18</v>
      </c>
    </row>
    <row r="1074" spans="1:2" s="91" customFormat="1" ht="12.75" customHeight="1">
      <c r="A1074" s="93">
        <v>39630</v>
      </c>
      <c r="B1074" s="94">
        <v>19</v>
      </c>
    </row>
    <row r="1075" spans="1:2" s="91" customFormat="1" ht="12.75" customHeight="1">
      <c r="A1075" s="93">
        <v>39661</v>
      </c>
      <c r="B1075" s="94">
        <v>20</v>
      </c>
    </row>
    <row r="1076" spans="1:2" s="91" customFormat="1" ht="12.75" customHeight="1">
      <c r="A1076" s="93">
        <v>39692</v>
      </c>
      <c r="B1076" s="94">
        <v>21</v>
      </c>
    </row>
    <row r="1077" spans="1:2" s="91" customFormat="1" ht="12.75" customHeight="1">
      <c r="A1077" s="93">
        <v>39722</v>
      </c>
      <c r="B1077" s="94">
        <v>22</v>
      </c>
    </row>
    <row r="1078" spans="1:2" s="91" customFormat="1" ht="12.75" customHeight="1">
      <c r="A1078" s="93">
        <v>39753</v>
      </c>
      <c r="B1078" s="94">
        <v>23</v>
      </c>
    </row>
    <row r="1079" spans="1:2" s="91" customFormat="1" ht="12.75" customHeight="1">
      <c r="A1079" s="93">
        <v>39783</v>
      </c>
      <c r="B1079" s="94">
        <v>24</v>
      </c>
    </row>
    <row r="1080" spans="1:2" s="91" customFormat="1" ht="12.75" customHeight="1">
      <c r="A1080" s="93">
        <v>39814</v>
      </c>
      <c r="B1080" s="94">
        <v>25</v>
      </c>
    </row>
    <row r="1081" spans="1:2" s="91" customFormat="1" ht="12.75" customHeight="1">
      <c r="A1081" s="93">
        <v>39845</v>
      </c>
      <c r="B1081" s="94">
        <v>26</v>
      </c>
    </row>
    <row r="1082" spans="1:2" s="91" customFormat="1" ht="12.75" customHeight="1">
      <c r="A1082" s="93">
        <v>39873</v>
      </c>
      <c r="B1082" s="94">
        <v>27</v>
      </c>
    </row>
    <row r="1083" spans="1:2" s="91" customFormat="1" ht="12.75" customHeight="1">
      <c r="A1083" s="93">
        <v>39904</v>
      </c>
      <c r="B1083" s="94">
        <v>28</v>
      </c>
    </row>
    <row r="1084" spans="1:2" s="91" customFormat="1" ht="12.75" customHeight="1">
      <c r="A1084" s="93">
        <v>39934</v>
      </c>
      <c r="B1084" s="94">
        <v>29</v>
      </c>
    </row>
    <row r="1085" spans="1:2" s="91" customFormat="1" ht="12.75" customHeight="1">
      <c r="A1085" s="93">
        <v>39965</v>
      </c>
      <c r="B1085" s="94">
        <v>30</v>
      </c>
    </row>
    <row r="1086" spans="1:2" s="91" customFormat="1" ht="12.75" customHeight="1">
      <c r="A1086" s="93">
        <v>39995</v>
      </c>
      <c r="B1086" s="94">
        <v>31</v>
      </c>
    </row>
    <row r="1087" spans="1:2" s="91" customFormat="1" ht="12.75" customHeight="1">
      <c r="A1087" s="93">
        <v>40026</v>
      </c>
      <c r="B1087" s="94">
        <v>32</v>
      </c>
    </row>
    <row r="1088" spans="1:2" s="91" customFormat="1" ht="12.75" customHeight="1">
      <c r="A1088" s="93">
        <v>40057</v>
      </c>
      <c r="B1088" s="94">
        <v>33</v>
      </c>
    </row>
    <row r="1089" spans="1:2" s="91" customFormat="1" ht="12.75" customHeight="1">
      <c r="A1089" s="93">
        <v>40087</v>
      </c>
      <c r="B1089" s="94">
        <v>34</v>
      </c>
    </row>
    <row r="1090" spans="1:2" s="91" customFormat="1" ht="12.75" customHeight="1">
      <c r="A1090" s="93">
        <v>40118</v>
      </c>
      <c r="B1090" s="94">
        <v>35</v>
      </c>
    </row>
    <row r="1091" spans="1:2" s="91" customFormat="1" ht="12.75" customHeight="1">
      <c r="A1091" s="93">
        <v>40148</v>
      </c>
      <c r="B1091" s="94">
        <v>36</v>
      </c>
    </row>
    <row r="1092" spans="1:2" s="91" customFormat="1" ht="12.75" customHeight="1">
      <c r="A1092" s="93">
        <v>40179</v>
      </c>
      <c r="B1092" s="94">
        <v>37</v>
      </c>
    </row>
    <row r="1093" spans="1:2" s="91" customFormat="1" ht="12.75" customHeight="1">
      <c r="A1093" s="93">
        <v>40210</v>
      </c>
      <c r="B1093" s="94">
        <v>38</v>
      </c>
    </row>
    <row r="1094" spans="1:2" s="91" customFormat="1" ht="12.75" customHeight="1">
      <c r="A1094" s="93">
        <v>40238</v>
      </c>
      <c r="B1094" s="94">
        <v>39</v>
      </c>
    </row>
    <row r="1095" spans="1:2" s="91" customFormat="1" ht="12.75" customHeight="1">
      <c r="A1095" s="93">
        <v>40269</v>
      </c>
      <c r="B1095" s="94">
        <v>40</v>
      </c>
    </row>
    <row r="1096" spans="1:2" s="91" customFormat="1" ht="12.75" customHeight="1">
      <c r="A1096" s="93">
        <v>40299</v>
      </c>
      <c r="B1096" s="94">
        <v>41</v>
      </c>
    </row>
    <row r="1097" spans="1:2" s="91" customFormat="1" ht="12.75" customHeight="1">
      <c r="A1097" s="93">
        <v>40330</v>
      </c>
      <c r="B1097" s="94">
        <v>42</v>
      </c>
    </row>
    <row r="1098" spans="1:2" s="91" customFormat="1" ht="12.75" customHeight="1">
      <c r="A1098" s="93">
        <v>40360</v>
      </c>
      <c r="B1098" s="94">
        <v>43</v>
      </c>
    </row>
    <row r="1099" spans="1:2" s="91" customFormat="1" ht="12.75" customHeight="1">
      <c r="A1099" s="93">
        <v>40391</v>
      </c>
      <c r="B1099" s="94">
        <v>44</v>
      </c>
    </row>
    <row r="1100" spans="1:2" s="91" customFormat="1" ht="12.75" customHeight="1">
      <c r="A1100" s="93">
        <v>40422</v>
      </c>
      <c r="B1100" s="94">
        <v>45</v>
      </c>
    </row>
    <row r="1101" spans="1:2" s="91" customFormat="1" ht="12.75" customHeight="1">
      <c r="A1101" s="93">
        <v>40452</v>
      </c>
      <c r="B1101" s="94">
        <v>46</v>
      </c>
    </row>
    <row r="1102" spans="1:2" s="91" customFormat="1" ht="12.75" customHeight="1">
      <c r="A1102" s="93">
        <v>40483</v>
      </c>
      <c r="B1102" s="94">
        <v>47</v>
      </c>
    </row>
    <row r="1103" spans="1:2" s="91" customFormat="1" ht="12.75" customHeight="1">
      <c r="A1103" s="93">
        <v>40513</v>
      </c>
      <c r="B1103" s="94">
        <v>48</v>
      </c>
    </row>
    <row r="1104" spans="1:2" s="91" customFormat="1" ht="12.75" customHeight="1">
      <c r="A1104" s="93">
        <v>40544</v>
      </c>
      <c r="B1104" s="94">
        <v>49</v>
      </c>
    </row>
    <row r="1105" spans="1:2" s="91" customFormat="1" ht="12.75" customHeight="1">
      <c r="A1105" s="93">
        <v>40575</v>
      </c>
      <c r="B1105" s="94">
        <v>50</v>
      </c>
    </row>
    <row r="1106" spans="1:2" s="91" customFormat="1" ht="12.75" customHeight="1">
      <c r="A1106" s="93">
        <v>40603</v>
      </c>
      <c r="B1106" s="94">
        <v>51</v>
      </c>
    </row>
    <row r="1107" spans="1:2" s="91" customFormat="1" ht="12.75" customHeight="1">
      <c r="A1107" s="93">
        <v>40634</v>
      </c>
      <c r="B1107" s="94">
        <v>52</v>
      </c>
    </row>
    <row r="1108" spans="1:2" s="91" customFormat="1" ht="12.75" customHeight="1">
      <c r="A1108" s="93">
        <v>40664</v>
      </c>
      <c r="B1108" s="94">
        <v>53</v>
      </c>
    </row>
    <row r="1109" spans="1:2" s="91" customFormat="1" ht="12.75" customHeight="1">
      <c r="A1109" s="93">
        <v>40695</v>
      </c>
      <c r="B1109" s="94">
        <v>54</v>
      </c>
    </row>
    <row r="1110" spans="1:2" s="91" customFormat="1" ht="12.75" customHeight="1">
      <c r="A1110" s="93">
        <v>40725</v>
      </c>
      <c r="B1110" s="94">
        <v>55</v>
      </c>
    </row>
    <row r="1111" spans="1:2" s="91" customFormat="1" ht="12.75" customHeight="1">
      <c r="A1111" s="93">
        <v>40756</v>
      </c>
      <c r="B1111" s="94">
        <v>56</v>
      </c>
    </row>
    <row r="1112" spans="1:2" s="91" customFormat="1" ht="12.75" customHeight="1">
      <c r="A1112" s="93">
        <v>40787</v>
      </c>
      <c r="B1112" s="94">
        <v>57</v>
      </c>
    </row>
    <row r="1113" spans="1:2" s="91" customFormat="1" ht="12.75" customHeight="1">
      <c r="A1113" s="93">
        <v>40817</v>
      </c>
      <c r="B1113" s="94">
        <v>58</v>
      </c>
    </row>
    <row r="1114" spans="1:2" s="91" customFormat="1" ht="12.75" customHeight="1">
      <c r="A1114" s="93">
        <v>40848</v>
      </c>
      <c r="B1114" s="94">
        <v>59</v>
      </c>
    </row>
    <row r="1115" spans="1:2" s="91" customFormat="1" ht="12.75" customHeight="1">
      <c r="A1115" s="93">
        <v>40878</v>
      </c>
      <c r="B1115" s="94">
        <v>60</v>
      </c>
    </row>
    <row r="1116" spans="1:2" s="91" customFormat="1" ht="12.75" customHeight="1">
      <c r="A1116" s="93">
        <v>40909</v>
      </c>
      <c r="B1116" s="94">
        <v>61</v>
      </c>
    </row>
    <row r="1117" spans="1:2" s="91" customFormat="1" ht="12.75" customHeight="1">
      <c r="A1117" s="93">
        <v>40940</v>
      </c>
      <c r="B1117" s="94">
        <v>62</v>
      </c>
    </row>
    <row r="1118" spans="1:2" s="91" customFormat="1" ht="12.75" customHeight="1">
      <c r="A1118" s="93">
        <v>40969</v>
      </c>
      <c r="B1118" s="94">
        <v>63</v>
      </c>
    </row>
    <row r="1119" spans="1:2" s="91" customFormat="1" ht="12.75" customHeight="1">
      <c r="A1119" s="93">
        <v>41000</v>
      </c>
      <c r="B1119" s="94">
        <v>64</v>
      </c>
    </row>
    <row r="1120" spans="1:2" s="91" customFormat="1" ht="12.75" customHeight="1">
      <c r="A1120" s="93">
        <v>41030</v>
      </c>
      <c r="B1120" s="94">
        <v>65</v>
      </c>
    </row>
    <row r="1121" spans="1:2" s="91" customFormat="1" ht="12.75" customHeight="1">
      <c r="A1121" s="93">
        <v>41061</v>
      </c>
      <c r="B1121" s="94">
        <v>66</v>
      </c>
    </row>
    <row r="1122" spans="1:2" s="91" customFormat="1" ht="12.75" customHeight="1">
      <c r="A1122" s="93">
        <v>41091</v>
      </c>
      <c r="B1122" s="94">
        <v>67</v>
      </c>
    </row>
    <row r="1123" spans="1:2" s="91" customFormat="1" ht="12.75" customHeight="1">
      <c r="A1123" s="93">
        <v>41122</v>
      </c>
      <c r="B1123" s="94">
        <v>68</v>
      </c>
    </row>
    <row r="1124" spans="1:2" s="91" customFormat="1" ht="12.75" customHeight="1">
      <c r="A1124" s="93">
        <v>41153</v>
      </c>
      <c r="B1124" s="94">
        <v>69</v>
      </c>
    </row>
    <row r="1125" spans="1:2" s="91" customFormat="1" ht="12.75" customHeight="1">
      <c r="A1125" s="93">
        <v>41183</v>
      </c>
      <c r="B1125" s="94">
        <v>70</v>
      </c>
    </row>
    <row r="1126" spans="1:2" s="91" customFormat="1" ht="12.75" customHeight="1">
      <c r="A1126" s="93">
        <v>41214</v>
      </c>
      <c r="B1126" s="94">
        <v>71</v>
      </c>
    </row>
    <row r="1127" spans="1:2" s="91" customFormat="1" ht="12.75" customHeight="1">
      <c r="A1127" s="93">
        <v>41244</v>
      </c>
      <c r="B1127" s="94">
        <v>72</v>
      </c>
    </row>
    <row r="1128" spans="1:2" s="91" customFormat="1" ht="12.75" customHeight="1">
      <c r="A1128" s="93">
        <v>41275</v>
      </c>
      <c r="B1128" s="94">
        <v>73</v>
      </c>
    </row>
    <row r="1129" spans="1:2" s="91" customFormat="1" ht="12.75" customHeight="1">
      <c r="A1129" s="93">
        <v>41306</v>
      </c>
      <c r="B1129" s="94">
        <v>74</v>
      </c>
    </row>
    <row r="1130" spans="1:2" s="91" customFormat="1" ht="12.75" customHeight="1">
      <c r="A1130" s="93">
        <v>41334</v>
      </c>
      <c r="B1130" s="94">
        <v>75</v>
      </c>
    </row>
    <row r="1131" spans="1:2" s="91" customFormat="1" ht="12.75" customHeight="1">
      <c r="A1131" s="93">
        <v>41365</v>
      </c>
      <c r="B1131" s="94">
        <v>76</v>
      </c>
    </row>
    <row r="1132" spans="1:2" s="91" customFormat="1" ht="12.75" customHeight="1">
      <c r="A1132" s="93">
        <v>41395</v>
      </c>
      <c r="B1132" s="94">
        <v>77</v>
      </c>
    </row>
    <row r="1133" spans="1:2" s="91" customFormat="1" ht="12.75" customHeight="1">
      <c r="A1133" s="93">
        <v>41426</v>
      </c>
      <c r="B1133" s="94">
        <v>78</v>
      </c>
    </row>
    <row r="1134" spans="1:2" s="91" customFormat="1" ht="12.75" customHeight="1">
      <c r="A1134" s="93">
        <v>41456</v>
      </c>
      <c r="B1134" s="94">
        <v>79</v>
      </c>
    </row>
    <row r="1135" spans="1:2" s="91" customFormat="1" ht="12.75" customHeight="1">
      <c r="A1135" s="93">
        <v>41487</v>
      </c>
      <c r="B1135" s="94">
        <v>80</v>
      </c>
    </row>
    <row r="1136" spans="1:2" s="91" customFormat="1" ht="12.75" customHeight="1">
      <c r="A1136" s="93">
        <v>41518</v>
      </c>
      <c r="B1136" s="94">
        <v>81</v>
      </c>
    </row>
    <row r="1137" spans="1:2" s="91" customFormat="1" ht="12.75" customHeight="1">
      <c r="A1137" s="93">
        <v>41548</v>
      </c>
      <c r="B1137" s="94">
        <v>82</v>
      </c>
    </row>
    <row r="1138" spans="1:2" s="91" customFormat="1" ht="12.75" customHeight="1">
      <c r="A1138" s="93">
        <v>41579</v>
      </c>
      <c r="B1138" s="94">
        <v>83</v>
      </c>
    </row>
    <row r="1139" spans="1:2" s="91" customFormat="1" ht="12.75" customHeight="1">
      <c r="A1139" s="93">
        <v>41609</v>
      </c>
      <c r="B1139" s="94">
        <v>84</v>
      </c>
    </row>
    <row r="1140" spans="1:2" s="91" customFormat="1" ht="12.75" customHeight="1">
      <c r="A1140" s="93">
        <v>41640</v>
      </c>
      <c r="B1140" s="94">
        <v>85</v>
      </c>
    </row>
    <row r="1141" spans="1:2" s="91" customFormat="1" ht="12.75" customHeight="1">
      <c r="A1141" s="93">
        <v>41671</v>
      </c>
      <c r="B1141" s="94">
        <v>86</v>
      </c>
    </row>
    <row r="1142" spans="1:2" s="91" customFormat="1" ht="12.75" customHeight="1">
      <c r="A1142" s="93">
        <v>41699</v>
      </c>
      <c r="B1142" s="94">
        <v>87</v>
      </c>
    </row>
    <row r="1143" spans="1:2" s="91" customFormat="1" ht="12.75" customHeight="1">
      <c r="A1143" s="93">
        <v>41730</v>
      </c>
      <c r="B1143" s="94">
        <v>88</v>
      </c>
    </row>
    <row r="1144" spans="1:2" s="91" customFormat="1" ht="12.75" customHeight="1">
      <c r="A1144" s="93">
        <v>41760</v>
      </c>
      <c r="B1144" s="94">
        <v>89</v>
      </c>
    </row>
    <row r="1145" spans="1:2" s="91" customFormat="1" ht="12.75" customHeight="1">
      <c r="A1145" s="93">
        <v>41791</v>
      </c>
      <c r="B1145" s="94">
        <v>90</v>
      </c>
    </row>
    <row r="1146" spans="1:2" s="91" customFormat="1" ht="12.75" customHeight="1">
      <c r="A1146" s="93">
        <v>41821</v>
      </c>
      <c r="B1146" s="94">
        <v>91</v>
      </c>
    </row>
    <row r="1147" spans="1:2" s="91" customFormat="1" ht="12.75" customHeight="1">
      <c r="A1147" s="93">
        <v>41852</v>
      </c>
      <c r="B1147" s="94">
        <v>92</v>
      </c>
    </row>
    <row r="1148" spans="1:2" s="91" customFormat="1" ht="12.75" customHeight="1">
      <c r="A1148" s="93">
        <v>41883</v>
      </c>
      <c r="B1148" s="94">
        <v>93</v>
      </c>
    </row>
    <row r="1149" spans="1:2" s="91" customFormat="1" ht="12.75" customHeight="1">
      <c r="A1149" s="93">
        <v>41913</v>
      </c>
      <c r="B1149" s="94">
        <v>94</v>
      </c>
    </row>
    <row r="1150" spans="1:2" s="91" customFormat="1" ht="12.75" customHeight="1">
      <c r="A1150" s="93">
        <v>41944</v>
      </c>
      <c r="B1150" s="94">
        <v>95</v>
      </c>
    </row>
    <row r="1151" spans="1:2" s="91" customFormat="1" ht="12.75" customHeight="1">
      <c r="A1151" s="93">
        <v>41974</v>
      </c>
      <c r="B1151" s="94">
        <v>96</v>
      </c>
    </row>
    <row r="1152" spans="1:2" s="91" customFormat="1" ht="12.75" customHeight="1">
      <c r="A1152" s="93">
        <v>42005</v>
      </c>
      <c r="B1152" s="94">
        <v>97</v>
      </c>
    </row>
    <row r="1153" spans="1:2" s="91" customFormat="1" ht="12.75" customHeight="1">
      <c r="A1153" s="93">
        <v>42036</v>
      </c>
      <c r="B1153" s="94">
        <v>98</v>
      </c>
    </row>
    <row r="1154" spans="1:2" s="91" customFormat="1" ht="12.75" customHeight="1">
      <c r="A1154" s="93">
        <v>42064</v>
      </c>
      <c r="B1154" s="94">
        <v>99</v>
      </c>
    </row>
    <row r="1155" spans="1:2" s="91" customFormat="1" ht="12.75" customHeight="1">
      <c r="A1155" s="93">
        <v>42095</v>
      </c>
      <c r="B1155" s="94">
        <v>100</v>
      </c>
    </row>
    <row r="1156" spans="1:2" s="91" customFormat="1" ht="12.75" customHeight="1">
      <c r="A1156" s="93">
        <v>42125</v>
      </c>
      <c r="B1156" s="94">
        <v>101</v>
      </c>
    </row>
    <row r="1157" spans="1:2" s="91" customFormat="1" ht="12.75" customHeight="1">
      <c r="A1157" s="93">
        <v>42156</v>
      </c>
      <c r="B1157" s="94">
        <v>102</v>
      </c>
    </row>
    <row r="1158" spans="1:2" s="91" customFormat="1" ht="12.75" customHeight="1">
      <c r="A1158" s="93">
        <v>42186</v>
      </c>
      <c r="B1158" s="94">
        <v>103</v>
      </c>
    </row>
    <row r="1159" spans="1:2" s="91" customFormat="1" ht="12.75" customHeight="1">
      <c r="A1159" s="93">
        <v>42217</v>
      </c>
      <c r="B1159" s="94">
        <v>104</v>
      </c>
    </row>
    <row r="1160" spans="1:2" s="91" customFormat="1" ht="12.75" customHeight="1">
      <c r="A1160" s="93">
        <v>42248</v>
      </c>
      <c r="B1160" s="94">
        <v>105</v>
      </c>
    </row>
    <row r="1161" spans="1:2" s="91" customFormat="1" ht="12.75" customHeight="1">
      <c r="A1161" s="93">
        <v>42278</v>
      </c>
      <c r="B1161" s="94">
        <v>106</v>
      </c>
    </row>
    <row r="1162" spans="1:2" s="91" customFormat="1" ht="12.75" customHeight="1">
      <c r="A1162" s="93">
        <v>42309</v>
      </c>
      <c r="B1162" s="94">
        <v>107</v>
      </c>
    </row>
    <row r="1163" s="91" customFormat="1" ht="12.75" customHeight="1"/>
    <row r="1164" spans="1:2" s="91" customFormat="1" ht="12.75" customHeight="1">
      <c r="A1164" s="92" t="s">
        <v>2</v>
      </c>
      <c r="B1164" s="92" t="s">
        <v>3</v>
      </c>
    </row>
    <row r="1165" s="91" customFormat="1" ht="12.75" customHeight="1">
      <c r="A1165" s="93">
        <f>AR3</f>
        <v>40269</v>
      </c>
    </row>
    <row r="1166" s="91" customFormat="1" ht="12.75" customHeight="1"/>
    <row r="1167" spans="1:2" s="91" customFormat="1" ht="12.75" customHeight="1">
      <c r="A1167" s="92" t="s">
        <v>4</v>
      </c>
      <c r="B1167" s="92" t="s">
        <v>3</v>
      </c>
    </row>
    <row r="1168" spans="1:2" s="91" customFormat="1" ht="12.75" customHeight="1">
      <c r="A1168" s="93"/>
      <c r="B1168" s="94">
        <f>DGET(A1055:B1162,B1055,A1164:B1165)</f>
        <v>40</v>
      </c>
    </row>
    <row r="1169" spans="1:2" s="91" customFormat="1" ht="12.75" customHeight="1">
      <c r="A1169" s="92" t="s">
        <v>2</v>
      </c>
      <c r="B1169" s="92" t="s">
        <v>3</v>
      </c>
    </row>
    <row r="1170" s="91" customFormat="1" ht="12.75" customHeight="1">
      <c r="B1170" s="94">
        <f>B1168+1</f>
        <v>41</v>
      </c>
    </row>
    <row r="1171" spans="1:2" s="91" customFormat="1" ht="12.75" customHeight="1">
      <c r="A1171" s="92" t="s">
        <v>2</v>
      </c>
      <c r="B1171" s="92" t="s">
        <v>3</v>
      </c>
    </row>
    <row r="1172" s="91" customFormat="1" ht="12.75" customHeight="1">
      <c r="B1172" s="94">
        <f>B1170+1</f>
        <v>42</v>
      </c>
    </row>
    <row r="1173" spans="1:2" s="91" customFormat="1" ht="12.75" customHeight="1">
      <c r="A1173" s="92" t="s">
        <v>2</v>
      </c>
      <c r="B1173" s="92" t="s">
        <v>3</v>
      </c>
    </row>
    <row r="1174" s="91" customFormat="1" ht="12.75" customHeight="1">
      <c r="B1174" s="94">
        <f>B1172+1</f>
        <v>43</v>
      </c>
    </row>
    <row r="1175" spans="1:2" s="91" customFormat="1" ht="12.75" customHeight="1">
      <c r="A1175" s="92" t="s">
        <v>2</v>
      </c>
      <c r="B1175" s="92" t="s">
        <v>3</v>
      </c>
    </row>
    <row r="1176" s="91" customFormat="1" ht="12.75" customHeight="1">
      <c r="B1176" s="94">
        <f>B1174+1</f>
        <v>44</v>
      </c>
    </row>
    <row r="1177" spans="1:2" s="91" customFormat="1" ht="12.75" customHeight="1">
      <c r="A1177" s="92" t="s">
        <v>2</v>
      </c>
      <c r="B1177" s="92" t="s">
        <v>3</v>
      </c>
    </row>
    <row r="1178" s="91" customFormat="1" ht="12.75" customHeight="1">
      <c r="B1178" s="94">
        <f>B1176+1</f>
        <v>45</v>
      </c>
    </row>
    <row r="1179" spans="1:2" s="91" customFormat="1" ht="12.75" customHeight="1">
      <c r="A1179" s="92" t="s">
        <v>2</v>
      </c>
      <c r="B1179" s="92" t="s">
        <v>3</v>
      </c>
    </row>
    <row r="1180" s="91" customFormat="1" ht="12.75" customHeight="1">
      <c r="B1180" s="94">
        <f>B1178+1</f>
        <v>46</v>
      </c>
    </row>
    <row r="1181" spans="1:2" s="91" customFormat="1" ht="12.75" customHeight="1">
      <c r="A1181" s="92" t="s">
        <v>2</v>
      </c>
      <c r="B1181" s="92" t="s">
        <v>3</v>
      </c>
    </row>
    <row r="1182" s="91" customFormat="1" ht="12.75" customHeight="1">
      <c r="B1182" s="94">
        <f>B1180+1</f>
        <v>47</v>
      </c>
    </row>
    <row r="1183" spans="1:2" s="91" customFormat="1" ht="12.75" customHeight="1">
      <c r="A1183" s="92" t="s">
        <v>2</v>
      </c>
      <c r="B1183" s="92" t="s">
        <v>3</v>
      </c>
    </row>
    <row r="1184" s="91" customFormat="1" ht="12.75" customHeight="1">
      <c r="B1184" s="94">
        <f>B1182+1</f>
        <v>48</v>
      </c>
    </row>
    <row r="1185" spans="1:2" s="91" customFormat="1" ht="12.75" customHeight="1">
      <c r="A1185" s="92" t="s">
        <v>2</v>
      </c>
      <c r="B1185" s="92" t="s">
        <v>3</v>
      </c>
    </row>
    <row r="1186" s="91" customFormat="1" ht="12.75" customHeight="1">
      <c r="B1186" s="94">
        <f>B1184+1</f>
        <v>49</v>
      </c>
    </row>
    <row r="1187" spans="1:2" s="91" customFormat="1" ht="12.75" customHeight="1">
      <c r="A1187" s="92" t="s">
        <v>2</v>
      </c>
      <c r="B1187" s="92" t="s">
        <v>3</v>
      </c>
    </row>
    <row r="1188" s="91" customFormat="1" ht="12.75" customHeight="1">
      <c r="B1188" s="94">
        <f>B1186+1</f>
        <v>50</v>
      </c>
    </row>
    <row r="1189" spans="1:2" s="91" customFormat="1" ht="12.75" customHeight="1">
      <c r="A1189" s="92" t="s">
        <v>2</v>
      </c>
      <c r="B1189" s="92" t="s">
        <v>3</v>
      </c>
    </row>
    <row r="1190" s="91" customFormat="1" ht="12.75" customHeight="1">
      <c r="B1190" s="94">
        <f>B1188+1</f>
        <v>51</v>
      </c>
    </row>
    <row r="1191" spans="1:2" s="91" customFormat="1" ht="12.75" customHeight="1">
      <c r="A1191" s="92" t="s">
        <v>2</v>
      </c>
      <c r="B1191" s="92" t="s">
        <v>3</v>
      </c>
    </row>
    <row r="1192" s="91" customFormat="1" ht="12.75" customHeight="1">
      <c r="B1192" s="94">
        <f>B1190+1</f>
        <v>52</v>
      </c>
    </row>
    <row r="1193" spans="1:2" s="91" customFormat="1" ht="12.75" customHeight="1">
      <c r="A1193" s="92" t="s">
        <v>2</v>
      </c>
      <c r="B1193" s="92" t="s">
        <v>3</v>
      </c>
    </row>
    <row r="1194" s="91" customFormat="1" ht="12.75" customHeight="1">
      <c r="B1194" s="94">
        <f>B1192+1</f>
        <v>53</v>
      </c>
    </row>
    <row r="1195" spans="1:2" s="91" customFormat="1" ht="12.75" customHeight="1">
      <c r="A1195" s="92" t="s">
        <v>2</v>
      </c>
      <c r="B1195" s="92" t="s">
        <v>3</v>
      </c>
    </row>
    <row r="1196" s="91" customFormat="1" ht="12.75" customHeight="1">
      <c r="B1196" s="94">
        <f>B1194+1</f>
        <v>54</v>
      </c>
    </row>
    <row r="1197" spans="1:2" s="91" customFormat="1" ht="12.75" customHeight="1">
      <c r="A1197" s="92" t="s">
        <v>2</v>
      </c>
      <c r="B1197" s="92" t="s">
        <v>3</v>
      </c>
    </row>
    <row r="1198" s="91" customFormat="1" ht="12.75" customHeight="1">
      <c r="B1198" s="94">
        <f>B1196+1</f>
        <v>55</v>
      </c>
    </row>
    <row r="1199" spans="1:2" s="91" customFormat="1" ht="12.75" customHeight="1">
      <c r="A1199" s="92" t="s">
        <v>2</v>
      </c>
      <c r="B1199" s="92" t="s">
        <v>3</v>
      </c>
    </row>
    <row r="1200" s="91" customFormat="1" ht="12.75" customHeight="1">
      <c r="B1200" s="94">
        <f>B1198+1</f>
        <v>56</v>
      </c>
    </row>
    <row r="1201" spans="1:2" s="91" customFormat="1" ht="12.75" customHeight="1">
      <c r="A1201" s="92" t="s">
        <v>2</v>
      </c>
      <c r="B1201" s="92" t="s">
        <v>3</v>
      </c>
    </row>
    <row r="1202" s="91" customFormat="1" ht="12.75" customHeight="1">
      <c r="B1202" s="94">
        <f>B1200+1</f>
        <v>57</v>
      </c>
    </row>
    <row r="1203" spans="1:2" s="91" customFormat="1" ht="12.75" customHeight="1">
      <c r="A1203" s="92" t="s">
        <v>2</v>
      </c>
      <c r="B1203" s="92" t="s">
        <v>3</v>
      </c>
    </row>
    <row r="1204" s="91" customFormat="1" ht="12.75" customHeight="1">
      <c r="B1204" s="94">
        <f>B1202+1</f>
        <v>58</v>
      </c>
    </row>
    <row r="1205" spans="1:2" s="91" customFormat="1" ht="12.75" customHeight="1">
      <c r="A1205" s="92" t="s">
        <v>2</v>
      </c>
      <c r="B1205" s="92" t="s">
        <v>3</v>
      </c>
    </row>
    <row r="1206" s="91" customFormat="1" ht="12.75" customHeight="1">
      <c r="B1206" s="94">
        <f>B1204+1</f>
        <v>59</v>
      </c>
    </row>
    <row r="1207" spans="1:2" s="91" customFormat="1" ht="12.75" customHeight="1">
      <c r="A1207" s="92" t="s">
        <v>2</v>
      </c>
      <c r="B1207" s="92" t="s">
        <v>3</v>
      </c>
    </row>
    <row r="1208" s="91" customFormat="1" ht="12.75" customHeight="1">
      <c r="B1208" s="94">
        <f>B1206+1</f>
        <v>60</v>
      </c>
    </row>
    <row r="1209" spans="1:2" s="91" customFormat="1" ht="12.75" customHeight="1">
      <c r="A1209" s="92" t="s">
        <v>2</v>
      </c>
      <c r="B1209" s="92" t="s">
        <v>3</v>
      </c>
    </row>
    <row r="1210" s="91" customFormat="1" ht="12.75" customHeight="1">
      <c r="B1210" s="94">
        <f>B1208+1</f>
        <v>61</v>
      </c>
    </row>
    <row r="1211" spans="1:2" s="91" customFormat="1" ht="12.75" customHeight="1">
      <c r="A1211" s="92" t="s">
        <v>2</v>
      </c>
      <c r="B1211" s="92" t="s">
        <v>3</v>
      </c>
    </row>
    <row r="1212" s="91" customFormat="1" ht="12.75" customHeight="1">
      <c r="B1212" s="94">
        <f>B1210+1</f>
        <v>62</v>
      </c>
    </row>
    <row r="1213" spans="1:2" s="91" customFormat="1" ht="12.75" customHeight="1">
      <c r="A1213" s="92" t="s">
        <v>2</v>
      </c>
      <c r="B1213" s="92" t="s">
        <v>3</v>
      </c>
    </row>
    <row r="1214" s="91" customFormat="1" ht="12.75" customHeight="1">
      <c r="B1214" s="94">
        <f>B1212+1</f>
        <v>63</v>
      </c>
    </row>
    <row r="1215" spans="1:2" s="91" customFormat="1" ht="12.75" customHeight="1">
      <c r="A1215" s="92" t="s">
        <v>2</v>
      </c>
      <c r="B1215" s="92" t="s">
        <v>3</v>
      </c>
    </row>
    <row r="1216" s="91" customFormat="1" ht="12.75" customHeight="1">
      <c r="B1216" s="94">
        <f>B1214+1</f>
        <v>64</v>
      </c>
    </row>
    <row r="1217" spans="1:2" s="91" customFormat="1" ht="12.75" customHeight="1">
      <c r="A1217" s="92" t="s">
        <v>2</v>
      </c>
      <c r="B1217" s="92" t="s">
        <v>3</v>
      </c>
    </row>
    <row r="1218" s="91" customFormat="1" ht="12.75" customHeight="1">
      <c r="B1218" s="94">
        <f>B1216+1</f>
        <v>65</v>
      </c>
    </row>
    <row r="1219" spans="1:2" s="91" customFormat="1" ht="12.75" customHeight="1">
      <c r="A1219" s="92" t="s">
        <v>2</v>
      </c>
      <c r="B1219" s="92" t="s">
        <v>3</v>
      </c>
    </row>
    <row r="1220" s="91" customFormat="1" ht="12.75" customHeight="1">
      <c r="B1220" s="94">
        <f>B1218+1</f>
        <v>66</v>
      </c>
    </row>
    <row r="1221" spans="1:2" s="91" customFormat="1" ht="12.75" customHeight="1">
      <c r="A1221" s="92" t="s">
        <v>2</v>
      </c>
      <c r="B1221" s="92" t="s">
        <v>3</v>
      </c>
    </row>
    <row r="1222" s="91" customFormat="1" ht="12.75" customHeight="1">
      <c r="B1222" s="94">
        <f>B1220+1</f>
        <v>67</v>
      </c>
    </row>
    <row r="1223" spans="1:2" s="91" customFormat="1" ht="12.75" customHeight="1">
      <c r="A1223" s="92" t="s">
        <v>2</v>
      </c>
      <c r="B1223" s="92" t="s">
        <v>3</v>
      </c>
    </row>
    <row r="1224" s="91" customFormat="1" ht="12.75" customHeight="1">
      <c r="B1224" s="94">
        <f>B1222+1</f>
        <v>68</v>
      </c>
    </row>
    <row r="1225" spans="1:2" s="91" customFormat="1" ht="12.75" customHeight="1">
      <c r="A1225" s="92" t="s">
        <v>2</v>
      </c>
      <c r="B1225" s="92" t="s">
        <v>3</v>
      </c>
    </row>
    <row r="1226" s="91" customFormat="1" ht="12.75" customHeight="1">
      <c r="B1226" s="94">
        <f>B1224+1</f>
        <v>69</v>
      </c>
    </row>
    <row r="1227" spans="1:2" s="91" customFormat="1" ht="12.75" customHeight="1">
      <c r="A1227" s="92" t="s">
        <v>2</v>
      </c>
      <c r="B1227" s="92" t="s">
        <v>3</v>
      </c>
    </row>
    <row r="1228" s="91" customFormat="1" ht="12.75" customHeight="1">
      <c r="B1228" s="94">
        <f>B1226+1</f>
        <v>70</v>
      </c>
    </row>
    <row r="1229" s="91" customFormat="1" ht="12.75" customHeight="1"/>
    <row r="1230" s="91" customFormat="1" ht="12.75" customHeight="1"/>
    <row r="1231" spans="1:2" s="91" customFormat="1" ht="12.75" customHeight="1">
      <c r="A1231" s="92" t="s">
        <v>2</v>
      </c>
      <c r="B1231" s="92" t="s">
        <v>3</v>
      </c>
    </row>
    <row r="1232" spans="1:2" s="91" customFormat="1" ht="12.75" customHeight="1">
      <c r="A1232" s="93">
        <f>Q365</f>
        <v>0</v>
      </c>
      <c r="B1232" s="94"/>
    </row>
    <row r="1233" s="91" customFormat="1" ht="12.75" customHeight="1"/>
    <row r="1234" spans="1:2" s="91" customFormat="1" ht="12.75" customHeight="1">
      <c r="A1234" s="92" t="s">
        <v>2</v>
      </c>
      <c r="B1234" s="92" t="s">
        <v>3</v>
      </c>
    </row>
    <row r="1235" spans="1:2" s="91" customFormat="1" ht="12.75" customHeight="1">
      <c r="A1235" s="93">
        <f>Q366</f>
        <v>0</v>
      </c>
      <c r="B1235" s="94"/>
    </row>
    <row r="1236" s="91" customFormat="1" ht="12.75" customHeight="1"/>
    <row r="1237" spans="1:2" s="91" customFormat="1" ht="12.75" customHeight="1">
      <c r="A1237" s="92" t="s">
        <v>2</v>
      </c>
      <c r="B1237" s="92" t="s">
        <v>3</v>
      </c>
    </row>
    <row r="1238" spans="1:2" s="91" customFormat="1" ht="12.75" customHeight="1">
      <c r="A1238" s="93">
        <f>Q369</f>
        <v>40299</v>
      </c>
      <c r="B1238" s="94"/>
    </row>
    <row r="1239" s="91" customFormat="1" ht="12.75" customHeight="1"/>
    <row r="1240" spans="1:2" s="91" customFormat="1" ht="12.75" customHeight="1">
      <c r="A1240" s="92" t="s">
        <v>2</v>
      </c>
      <c r="B1240" s="92" t="s">
        <v>3</v>
      </c>
    </row>
    <row r="1241" spans="1:2" s="91" customFormat="1" ht="12.75" customHeight="1">
      <c r="A1241" s="93">
        <f>Q370</f>
        <v>40299</v>
      </c>
      <c r="B1241" s="94"/>
    </row>
    <row r="1242" s="91" customFormat="1" ht="12.75" customHeight="1"/>
    <row r="1243" spans="1:2" s="91" customFormat="1" ht="12.75" customHeight="1">
      <c r="A1243" s="92" t="s">
        <v>2</v>
      </c>
      <c r="B1243" s="92" t="s">
        <v>3</v>
      </c>
    </row>
    <row r="1244" spans="1:2" s="91" customFormat="1" ht="12.75" customHeight="1">
      <c r="A1244" s="93">
        <f>Q372</f>
        <v>0</v>
      </c>
      <c r="B1244" s="94"/>
    </row>
    <row r="1245" s="91" customFormat="1" ht="12.75" customHeight="1"/>
    <row r="1246" spans="1:2" s="91" customFormat="1" ht="12.75" customHeight="1">
      <c r="A1246" s="92" t="s">
        <v>2</v>
      </c>
      <c r="B1246" s="92" t="s">
        <v>3</v>
      </c>
    </row>
    <row r="1247" spans="1:2" s="91" customFormat="1" ht="12.75" customHeight="1">
      <c r="A1247" s="93">
        <f>Q373</f>
        <v>0</v>
      </c>
      <c r="B1247" s="94"/>
    </row>
    <row r="1248" s="91" customFormat="1" ht="12.75" customHeight="1"/>
    <row r="1249" spans="1:2" s="91" customFormat="1" ht="12.75" customHeight="1">
      <c r="A1249" s="92" t="s">
        <v>2</v>
      </c>
      <c r="B1249" s="92" t="s">
        <v>3</v>
      </c>
    </row>
    <row r="1250" spans="1:2" s="91" customFormat="1" ht="12.75" customHeight="1">
      <c r="A1250" s="93">
        <f>Q376</f>
        <v>0</v>
      </c>
      <c r="B1250" s="94"/>
    </row>
    <row r="1251" s="91" customFormat="1" ht="12.75" customHeight="1"/>
    <row r="1252" spans="1:2" s="91" customFormat="1" ht="12.75" customHeight="1">
      <c r="A1252" s="92" t="s">
        <v>2</v>
      </c>
      <c r="B1252" s="92" t="s">
        <v>3</v>
      </c>
    </row>
    <row r="1253" spans="1:2" s="91" customFormat="1" ht="12.75" customHeight="1">
      <c r="A1253" s="93">
        <f>Q377</f>
        <v>0</v>
      </c>
      <c r="B1253" s="94"/>
    </row>
    <row r="1254" s="91" customFormat="1" ht="12.75" customHeight="1"/>
    <row r="1255" spans="1:2" s="91" customFormat="1" ht="12.75" customHeight="1">
      <c r="A1255" s="92" t="s">
        <v>2</v>
      </c>
      <c r="B1255" s="92" t="s">
        <v>3</v>
      </c>
    </row>
    <row r="1256" spans="1:2" s="91" customFormat="1" ht="12.75" customHeight="1">
      <c r="A1256" s="93">
        <f>Q380</f>
        <v>0</v>
      </c>
      <c r="B1256" s="94"/>
    </row>
    <row r="1257" s="91" customFormat="1" ht="12.75" customHeight="1"/>
    <row r="1258" spans="1:2" s="91" customFormat="1" ht="12.75" customHeight="1">
      <c r="A1258" s="92" t="s">
        <v>2</v>
      </c>
      <c r="B1258" s="92" t="s">
        <v>3</v>
      </c>
    </row>
    <row r="1259" spans="1:2" s="91" customFormat="1" ht="12.75" customHeight="1">
      <c r="A1259" s="93">
        <f>Q381</f>
        <v>0</v>
      </c>
      <c r="B1259" s="94"/>
    </row>
    <row r="1260" s="91" customFormat="1" ht="12.75" customHeight="1"/>
    <row r="1261" spans="1:2" s="91" customFormat="1" ht="12.75" customHeight="1">
      <c r="A1261" s="92" t="s">
        <v>2</v>
      </c>
      <c r="B1261" s="92" t="s">
        <v>3</v>
      </c>
    </row>
    <row r="1262" spans="1:2" s="91" customFormat="1" ht="12.75" customHeight="1">
      <c r="A1262" s="93">
        <f>Q384</f>
        <v>0</v>
      </c>
      <c r="B1262" s="94"/>
    </row>
    <row r="1263" s="91" customFormat="1" ht="12.75" customHeight="1"/>
    <row r="1264" spans="1:2" s="91" customFormat="1" ht="12.75" customHeight="1">
      <c r="A1264" s="92" t="s">
        <v>2</v>
      </c>
      <c r="B1264" s="92" t="s">
        <v>3</v>
      </c>
    </row>
    <row r="1265" spans="1:2" s="91" customFormat="1" ht="12.75" customHeight="1">
      <c r="A1265" s="93">
        <f>Q385</f>
        <v>0</v>
      </c>
      <c r="B1265" s="94"/>
    </row>
    <row r="1266" s="91" customFormat="1" ht="12.75" customHeight="1"/>
    <row r="1267" spans="1:2" s="91" customFormat="1" ht="12.75" customHeight="1">
      <c r="A1267" s="92" t="s">
        <v>2</v>
      </c>
      <c r="B1267" s="92" t="s">
        <v>3</v>
      </c>
    </row>
    <row r="1268" spans="1:2" s="91" customFormat="1" ht="12.75" customHeight="1">
      <c r="A1268" s="93">
        <f>Q388</f>
        <v>0</v>
      </c>
      <c r="B1268" s="94"/>
    </row>
    <row r="1269" s="91" customFormat="1" ht="12.75" customHeight="1"/>
    <row r="1270" spans="1:2" s="91" customFormat="1" ht="12.75" customHeight="1">
      <c r="A1270" s="92" t="s">
        <v>2</v>
      </c>
      <c r="B1270" s="92" t="s">
        <v>3</v>
      </c>
    </row>
    <row r="1271" spans="1:2" s="91" customFormat="1" ht="12.75" customHeight="1">
      <c r="A1271" s="93">
        <f>Q389</f>
        <v>0</v>
      </c>
      <c r="B1271" s="94"/>
    </row>
    <row r="1272" s="91" customFormat="1" ht="12.75" customHeight="1"/>
    <row r="1273" spans="1:2" s="91" customFormat="1" ht="12.75" customHeight="1">
      <c r="A1273" s="92" t="s">
        <v>2</v>
      </c>
      <c r="B1273" s="92" t="s">
        <v>3</v>
      </c>
    </row>
    <row r="1274" spans="1:2" s="91" customFormat="1" ht="12.75" customHeight="1">
      <c r="A1274" s="93">
        <f>Q392</f>
        <v>0</v>
      </c>
      <c r="B1274" s="94"/>
    </row>
    <row r="1275" s="91" customFormat="1" ht="12.75" customHeight="1"/>
    <row r="1276" spans="1:2" s="91" customFormat="1" ht="12.75" customHeight="1">
      <c r="A1276" s="92" t="s">
        <v>2</v>
      </c>
      <c r="B1276" s="92" t="s">
        <v>3</v>
      </c>
    </row>
    <row r="1277" spans="1:2" s="91" customFormat="1" ht="12.75" customHeight="1">
      <c r="A1277" s="93">
        <f>Q393</f>
        <v>0</v>
      </c>
      <c r="B1277" s="94"/>
    </row>
    <row r="1278" s="91" customFormat="1" ht="12.75" customHeight="1"/>
    <row r="1279" spans="1:2" s="91" customFormat="1" ht="12.75" customHeight="1">
      <c r="A1279" s="92" t="s">
        <v>2</v>
      </c>
      <c r="B1279" s="92" t="s">
        <v>3</v>
      </c>
    </row>
    <row r="1280" spans="1:2" s="91" customFormat="1" ht="12.75" customHeight="1">
      <c r="A1280" s="93">
        <f>Q396</f>
        <v>0</v>
      </c>
      <c r="B1280" s="94"/>
    </row>
    <row r="1281" s="91" customFormat="1" ht="12.75" customHeight="1"/>
    <row r="1282" spans="1:2" s="91" customFormat="1" ht="12.75" customHeight="1">
      <c r="A1282" s="92" t="s">
        <v>2</v>
      </c>
      <c r="B1282" s="92" t="s">
        <v>3</v>
      </c>
    </row>
    <row r="1283" spans="1:2" s="91" customFormat="1" ht="12.75" customHeight="1">
      <c r="A1283" s="93">
        <f>Q397</f>
        <v>0</v>
      </c>
      <c r="B1283" s="94"/>
    </row>
    <row r="1284" s="91" customFormat="1" ht="12.75" customHeight="1"/>
    <row r="1285" spans="1:2" s="91" customFormat="1" ht="12.75" customHeight="1">
      <c r="A1285" s="92" t="s">
        <v>2</v>
      </c>
      <c r="B1285" s="92" t="s">
        <v>3</v>
      </c>
    </row>
    <row r="1286" spans="1:2" s="91" customFormat="1" ht="12.75" customHeight="1">
      <c r="A1286" s="93">
        <f>Q400</f>
        <v>0</v>
      </c>
      <c r="B1286" s="94"/>
    </row>
    <row r="1287" s="91" customFormat="1" ht="12.75" customHeight="1"/>
    <row r="1288" spans="1:2" s="91" customFormat="1" ht="12.75" customHeight="1">
      <c r="A1288" s="92" t="s">
        <v>2</v>
      </c>
      <c r="B1288" s="92" t="s">
        <v>3</v>
      </c>
    </row>
    <row r="1289" spans="1:2" s="91" customFormat="1" ht="12.75" customHeight="1">
      <c r="A1289" s="93">
        <f>Q401</f>
        <v>0</v>
      </c>
      <c r="B1289" s="94"/>
    </row>
    <row r="1290" s="91" customFormat="1" ht="12.75" customHeight="1"/>
    <row r="1291" spans="1:2" s="91" customFormat="1" ht="12.75" customHeight="1">
      <c r="A1291" s="92" t="s">
        <v>2</v>
      </c>
      <c r="B1291" s="92" t="s">
        <v>3</v>
      </c>
    </row>
    <row r="1292" spans="1:2" s="91" customFormat="1" ht="12.75" customHeight="1">
      <c r="A1292" s="93">
        <f>Q404</f>
        <v>41183</v>
      </c>
      <c r="B1292" s="94"/>
    </row>
    <row r="1293" s="91" customFormat="1" ht="12.75" customHeight="1"/>
    <row r="1294" spans="1:2" s="91" customFormat="1" ht="12.75" customHeight="1">
      <c r="A1294" s="92" t="s">
        <v>2</v>
      </c>
      <c r="B1294" s="92" t="s">
        <v>3</v>
      </c>
    </row>
    <row r="1295" spans="1:2" s="91" customFormat="1" ht="12.75" customHeight="1">
      <c r="A1295" s="93">
        <f>Q405</f>
        <v>41183</v>
      </c>
      <c r="B1295" s="94"/>
    </row>
    <row r="1296" s="91" customFormat="1" ht="12.75" customHeight="1"/>
    <row r="1297" spans="1:5" s="91" customFormat="1" ht="12.75" customHeight="1">
      <c r="A1297" s="92" t="s">
        <v>84</v>
      </c>
      <c r="B1297" s="92" t="s">
        <v>85</v>
      </c>
      <c r="C1297" s="92" t="s">
        <v>86</v>
      </c>
      <c r="D1297" s="92" t="s">
        <v>87</v>
      </c>
      <c r="E1297" s="92" t="s">
        <v>88</v>
      </c>
    </row>
    <row r="1298" spans="1:3" s="91" customFormat="1" ht="12.75" customHeight="1">
      <c r="A1298" s="91" t="s">
        <v>37</v>
      </c>
      <c r="B1298" s="91" t="s">
        <v>38</v>
      </c>
      <c r="C1298" s="91" t="s">
        <v>39</v>
      </c>
    </row>
    <row r="1299" s="91" customFormat="1" ht="12.75" customHeight="1">
      <c r="A1299" s="91" t="s">
        <v>40</v>
      </c>
    </row>
    <row r="1300" spans="1:2" s="91" customFormat="1" ht="12.75" customHeight="1">
      <c r="A1300" s="91" t="s">
        <v>41</v>
      </c>
      <c r="B1300" s="91" t="s">
        <v>42</v>
      </c>
    </row>
    <row r="1301" spans="1:2" s="91" customFormat="1" ht="12.75" customHeight="1">
      <c r="A1301" s="91" t="s">
        <v>43</v>
      </c>
      <c r="B1301" s="91" t="s">
        <v>44</v>
      </c>
    </row>
    <row r="1302" spans="1:4" s="91" customFormat="1" ht="12.75" customHeight="1">
      <c r="A1302" s="91" t="s">
        <v>45</v>
      </c>
      <c r="B1302" s="91" t="s">
        <v>46</v>
      </c>
      <c r="C1302" s="91" t="s">
        <v>47</v>
      </c>
      <c r="D1302" s="91" t="s">
        <v>48</v>
      </c>
    </row>
    <row r="1303" s="91" customFormat="1" ht="12.75" customHeight="1">
      <c r="A1303" s="91" t="s">
        <v>49</v>
      </c>
    </row>
    <row r="1304" s="91" customFormat="1" ht="12.75" customHeight="1">
      <c r="A1304" s="91" t="s">
        <v>50</v>
      </c>
    </row>
    <row r="1305" spans="1:2" s="91" customFormat="1" ht="12.75" customHeight="1">
      <c r="A1305" s="91" t="s">
        <v>51</v>
      </c>
      <c r="B1305" s="91" t="s">
        <v>52</v>
      </c>
    </row>
    <row r="1306" s="91" customFormat="1" ht="12.75" customHeight="1">
      <c r="A1306" s="91" t="s">
        <v>53</v>
      </c>
    </row>
    <row r="1307" s="91" customFormat="1" ht="12.75" customHeight="1">
      <c r="A1307" s="91" t="s">
        <v>1103</v>
      </c>
    </row>
    <row r="1308" spans="1:3" s="91" customFormat="1" ht="12.75" customHeight="1">
      <c r="A1308" s="91" t="s">
        <v>54</v>
      </c>
      <c r="B1308" s="91" t="s">
        <v>55</v>
      </c>
      <c r="C1308" s="91" t="s">
        <v>56</v>
      </c>
    </row>
    <row r="1309" spans="1:2" s="91" customFormat="1" ht="12.75" customHeight="1">
      <c r="A1309" s="91" t="s">
        <v>57</v>
      </c>
      <c r="B1309" s="91" t="s">
        <v>58</v>
      </c>
    </row>
    <row r="1310" spans="1:5" s="91" customFormat="1" ht="12.75" customHeight="1">
      <c r="A1310" s="91" t="s">
        <v>59</v>
      </c>
      <c r="B1310" s="91" t="s">
        <v>60</v>
      </c>
      <c r="C1310" s="91" t="s">
        <v>61</v>
      </c>
      <c r="D1310" s="91" t="s">
        <v>62</v>
      </c>
      <c r="E1310" s="91" t="s">
        <v>63</v>
      </c>
    </row>
    <row r="1311" spans="1:5" s="91" customFormat="1" ht="12.75" customHeight="1">
      <c r="A1311" s="91" t="s">
        <v>64</v>
      </c>
      <c r="B1311" s="91" t="s">
        <v>65</v>
      </c>
      <c r="C1311" s="91" t="s">
        <v>61</v>
      </c>
      <c r="D1311" s="91" t="s">
        <v>62</v>
      </c>
      <c r="E1311" s="91" t="s">
        <v>66</v>
      </c>
    </row>
    <row r="1312" spans="1:3" s="91" customFormat="1" ht="12.75" customHeight="1">
      <c r="A1312" s="91" t="s">
        <v>67</v>
      </c>
      <c r="B1312" s="91" t="s">
        <v>68</v>
      </c>
      <c r="C1312" s="91" t="s">
        <v>69</v>
      </c>
    </row>
    <row r="1313" spans="1:4" s="91" customFormat="1" ht="12.75" customHeight="1">
      <c r="A1313" s="91" t="s">
        <v>70</v>
      </c>
      <c r="B1313" s="91" t="s">
        <v>71</v>
      </c>
      <c r="C1313" s="91" t="s">
        <v>72</v>
      </c>
      <c r="D1313" s="91" t="s">
        <v>73</v>
      </c>
    </row>
    <row r="1314" spans="1:4" s="91" customFormat="1" ht="12.75" customHeight="1">
      <c r="A1314" s="91" t="s">
        <v>1102</v>
      </c>
      <c r="B1314" s="91" t="s">
        <v>75</v>
      </c>
      <c r="C1314" s="91" t="s">
        <v>76</v>
      </c>
      <c r="D1314" s="91" t="s">
        <v>77</v>
      </c>
    </row>
    <row r="1315" spans="1:4" s="91" customFormat="1" ht="12.75" customHeight="1">
      <c r="A1315" s="91" t="s">
        <v>78</v>
      </c>
      <c r="B1315" s="91" t="s">
        <v>79</v>
      </c>
      <c r="C1315" s="91" t="s">
        <v>80</v>
      </c>
      <c r="D1315" s="91" t="s">
        <v>81</v>
      </c>
    </row>
    <row r="1316" s="91" customFormat="1" ht="12.75" customHeight="1">
      <c r="A1316" s="91" t="s">
        <v>82</v>
      </c>
    </row>
    <row r="1317" s="91" customFormat="1" ht="12.75" customHeight="1"/>
    <row r="1318" spans="1:29" s="91" customFormat="1" ht="12.75" customHeight="1">
      <c r="A1318" s="92" t="s">
        <v>18</v>
      </c>
      <c r="B1318" s="92" t="s">
        <v>19</v>
      </c>
      <c r="C1318" s="92" t="s">
        <v>35</v>
      </c>
      <c r="D1318" s="92" t="s">
        <v>90</v>
      </c>
      <c r="E1318" s="92" t="s">
        <v>91</v>
      </c>
      <c r="F1318" s="92" t="s">
        <v>92</v>
      </c>
      <c r="G1318" s="92" t="s">
        <v>93</v>
      </c>
      <c r="H1318" s="92" t="s">
        <v>34</v>
      </c>
      <c r="I1318" s="92" t="s">
        <v>94</v>
      </c>
      <c r="J1318" s="92" t="s">
        <v>95</v>
      </c>
      <c r="K1318" s="92" t="s">
        <v>96</v>
      </c>
      <c r="L1318" s="92" t="s">
        <v>97</v>
      </c>
      <c r="M1318" s="92" t="s">
        <v>33</v>
      </c>
      <c r="N1318" s="92" t="s">
        <v>98</v>
      </c>
      <c r="O1318" s="92" t="s">
        <v>99</v>
      </c>
      <c r="P1318" s="92" t="s">
        <v>100</v>
      </c>
      <c r="Q1318" s="92" t="s">
        <v>101</v>
      </c>
      <c r="S1318" s="92" t="s">
        <v>754</v>
      </c>
      <c r="V1318" s="92" t="s">
        <v>34</v>
      </c>
      <c r="Y1318" s="92" t="s">
        <v>33</v>
      </c>
      <c r="AC1318" s="92" t="s">
        <v>760</v>
      </c>
    </row>
    <row r="1319" spans="1:39" s="91" customFormat="1" ht="12.75" customHeight="1">
      <c r="A1319" s="91">
        <v>1</v>
      </c>
      <c r="B1319" s="91" t="s">
        <v>20</v>
      </c>
      <c r="C1319" s="91" t="s">
        <v>78</v>
      </c>
      <c r="D1319" s="91" t="s">
        <v>79</v>
      </c>
      <c r="E1319" s="91" t="s">
        <v>80</v>
      </c>
      <c r="F1319" s="91" t="s">
        <v>81</v>
      </c>
      <c r="G1319" s="91" t="s">
        <v>89</v>
      </c>
      <c r="H1319" s="91" t="s">
        <v>70</v>
      </c>
      <c r="I1319" s="91" t="s">
        <v>71</v>
      </c>
      <c r="J1319" s="91" t="s">
        <v>89</v>
      </c>
      <c r="K1319" s="91" t="s">
        <v>89</v>
      </c>
      <c r="L1319" s="91" t="s">
        <v>89</v>
      </c>
      <c r="M1319" s="91" t="s">
        <v>74</v>
      </c>
      <c r="N1319" s="91" t="s">
        <v>75</v>
      </c>
      <c r="O1319" s="91" t="s">
        <v>89</v>
      </c>
      <c r="P1319" s="91" t="s">
        <v>77</v>
      </c>
      <c r="Q1319" s="91" t="s">
        <v>89</v>
      </c>
      <c r="S1319" s="91" t="s">
        <v>710</v>
      </c>
      <c r="V1319" s="91" t="s">
        <v>666</v>
      </c>
      <c r="Y1319" s="91" t="s">
        <v>687</v>
      </c>
      <c r="AC1319" s="92" t="s">
        <v>754</v>
      </c>
      <c r="AE1319" s="91" t="e">
        <f>IF(AR4=1,S1319,IF(AR4=2,S1320,IF(AR4=3,S1321,IF(AR4=4,S1322,))))</f>
        <v>#VALUE!</v>
      </c>
      <c r="AI1319" s="91" t="e">
        <f>IF(AR4=5,S1323,IF(AR4=6,S1324,IF(AR4=7,S1325,IF(AR4=8,S1326,IF(AR4=9,S1327,)))))</f>
        <v>#VALUE!</v>
      </c>
      <c r="AM1319" s="92" t="e">
        <f>IF(AR4&lt;5,AE1319,AI1319)</f>
        <v>#VALUE!</v>
      </c>
    </row>
    <row r="1320" spans="1:39" s="91" customFormat="1" ht="12.75" customHeight="1">
      <c r="A1320" s="91">
        <v>2</v>
      </c>
      <c r="B1320" s="91" t="s">
        <v>21</v>
      </c>
      <c r="C1320" s="91" t="s">
        <v>70</v>
      </c>
      <c r="D1320" s="91" t="s">
        <v>71</v>
      </c>
      <c r="E1320" s="91" t="s">
        <v>89</v>
      </c>
      <c r="F1320" s="91" t="s">
        <v>89</v>
      </c>
      <c r="G1320" s="91" t="s">
        <v>89</v>
      </c>
      <c r="H1320" s="91" t="s">
        <v>74</v>
      </c>
      <c r="I1320" s="91" t="s">
        <v>75</v>
      </c>
      <c r="J1320" s="91" t="s">
        <v>89</v>
      </c>
      <c r="K1320" s="91" t="s">
        <v>89</v>
      </c>
      <c r="L1320" s="91" t="s">
        <v>89</v>
      </c>
      <c r="M1320" s="91" t="s">
        <v>89</v>
      </c>
      <c r="N1320" s="91" t="s">
        <v>89</v>
      </c>
      <c r="O1320" s="91" t="s">
        <v>89</v>
      </c>
      <c r="P1320" s="91" t="s">
        <v>89</v>
      </c>
      <c r="Q1320" s="91" t="s">
        <v>89</v>
      </c>
      <c r="S1320" s="91" t="s">
        <v>666</v>
      </c>
      <c r="V1320" s="91" t="s">
        <v>687</v>
      </c>
      <c r="Y1320" s="91" t="str">
        <f aca="true" t="shared" si="32" ref="Y1320:Y1327">M1320</f>
        <v> </v>
      </c>
      <c r="AC1320" s="92" t="s">
        <v>34</v>
      </c>
      <c r="AE1320" s="91" t="e">
        <f>IF(AR4=1,V1319,IF(AR4=2,V1320,IF(AR4=3,V1321,IF(AR4=4,V1322,))))</f>
        <v>#VALUE!</v>
      </c>
      <c r="AI1320" s="91" t="e">
        <f>IF(AR4=5,V1323,IF(AR4=6,V1324,IF(AR4=7,V1325,IF(AR4=8,V1326,IF(AR4=9,V1327,)))))</f>
        <v>#VALUE!</v>
      </c>
      <c r="AM1320" s="92" t="e">
        <f>IF(AR4&lt;5,AE1320,AI1320)</f>
        <v>#VALUE!</v>
      </c>
    </row>
    <row r="1321" spans="1:39" s="91" customFormat="1" ht="12.75" customHeight="1">
      <c r="A1321" s="91">
        <v>3</v>
      </c>
      <c r="B1321" s="91" t="s">
        <v>22</v>
      </c>
      <c r="C1321" s="91" t="s">
        <v>74</v>
      </c>
      <c r="D1321" s="91" t="s">
        <v>75</v>
      </c>
      <c r="E1321" s="91" t="s">
        <v>89</v>
      </c>
      <c r="F1321" s="91" t="s">
        <v>77</v>
      </c>
      <c r="G1321" s="91" t="s">
        <v>89</v>
      </c>
      <c r="H1321" s="91" t="s">
        <v>70</v>
      </c>
      <c r="I1321" s="91" t="s">
        <v>71</v>
      </c>
      <c r="J1321" s="91" t="s">
        <v>89</v>
      </c>
      <c r="K1321" s="91" t="s">
        <v>89</v>
      </c>
      <c r="L1321" s="91" t="s">
        <v>89</v>
      </c>
      <c r="M1321" s="91" t="s">
        <v>67</v>
      </c>
      <c r="N1321" s="91" t="s">
        <v>89</v>
      </c>
      <c r="O1321" s="91" t="s">
        <v>69</v>
      </c>
      <c r="P1321" s="91" t="s">
        <v>89</v>
      </c>
      <c r="Q1321" s="91" t="s">
        <v>89</v>
      </c>
      <c r="S1321" s="91" t="s">
        <v>687</v>
      </c>
      <c r="V1321" s="91" t="s">
        <v>666</v>
      </c>
      <c r="Y1321" s="91" t="s">
        <v>651</v>
      </c>
      <c r="AC1321" s="92" t="s">
        <v>33</v>
      </c>
      <c r="AE1321" s="91" t="e">
        <f>IF(AR4=1,Y1319,IF(AR4=2,Y1320,IF(AR4=3,Y1321,IF(AR4=4,Y1322,))))</f>
        <v>#VALUE!</v>
      </c>
      <c r="AI1321" s="91" t="e">
        <f>IF(AR4=5,Y1323,IF(AR4=6,Y1324,IF(AR4=7,Y1325,IF(AR4=8,Y1326,IF(AR4=9,Y1327,)))))</f>
        <v>#VALUE!</v>
      </c>
      <c r="AM1321" s="92" t="e">
        <f>IF(AR4&lt;5,AE1321,AI1321)</f>
        <v>#VALUE!</v>
      </c>
    </row>
    <row r="1322" spans="1:25" s="91" customFormat="1" ht="12.75" customHeight="1">
      <c r="A1322" s="91">
        <v>4</v>
      </c>
      <c r="B1322" s="91" t="s">
        <v>23</v>
      </c>
      <c r="C1322" s="91" t="s">
        <v>67</v>
      </c>
      <c r="D1322" s="91" t="s">
        <v>68</v>
      </c>
      <c r="E1322" s="91" t="s">
        <v>89</v>
      </c>
      <c r="F1322" s="91" t="s">
        <v>89</v>
      </c>
      <c r="G1322" s="91" t="s">
        <v>89</v>
      </c>
      <c r="H1322" s="91" t="s">
        <v>57</v>
      </c>
      <c r="I1322" s="91" t="s">
        <v>58</v>
      </c>
      <c r="J1322" s="91" t="s">
        <v>89</v>
      </c>
      <c r="K1322" s="91" t="s">
        <v>89</v>
      </c>
      <c r="L1322" s="91" t="s">
        <v>89</v>
      </c>
      <c r="M1322" s="91" t="s">
        <v>70</v>
      </c>
      <c r="N1322" s="91" t="s">
        <v>71</v>
      </c>
      <c r="O1322" s="91" t="s">
        <v>89</v>
      </c>
      <c r="P1322" s="91" t="s">
        <v>89</v>
      </c>
      <c r="Q1322" s="91" t="s">
        <v>89</v>
      </c>
      <c r="S1322" s="91" t="s">
        <v>651</v>
      </c>
      <c r="V1322" s="91" t="s">
        <v>584</v>
      </c>
      <c r="Y1322" s="91" t="s">
        <v>666</v>
      </c>
    </row>
    <row r="1323" spans="1:25" s="91" customFormat="1" ht="12.75" customHeight="1">
      <c r="A1323" s="91">
        <v>5</v>
      </c>
      <c r="B1323" s="91" t="s">
        <v>24</v>
      </c>
      <c r="C1323" s="91" t="s">
        <v>67</v>
      </c>
      <c r="D1323" s="91" t="s">
        <v>68</v>
      </c>
      <c r="E1323" s="91" t="s">
        <v>69</v>
      </c>
      <c r="F1323" s="91" t="s">
        <v>89</v>
      </c>
      <c r="G1323" s="91" t="s">
        <v>89</v>
      </c>
      <c r="H1323" s="91" t="s">
        <v>64</v>
      </c>
      <c r="I1323" s="91" t="s">
        <v>65</v>
      </c>
      <c r="J1323" s="91" t="s">
        <v>89</v>
      </c>
      <c r="K1323" s="91" t="s">
        <v>89</v>
      </c>
      <c r="L1323" s="91" t="s">
        <v>89</v>
      </c>
      <c r="M1323" s="91" t="s">
        <v>89</v>
      </c>
      <c r="N1323" s="91" t="s">
        <v>89</v>
      </c>
      <c r="O1323" s="91" t="s">
        <v>89</v>
      </c>
      <c r="P1323" s="91" t="s">
        <v>89</v>
      </c>
      <c r="Q1323" s="91" t="s">
        <v>89</v>
      </c>
      <c r="S1323" s="91" t="s">
        <v>651</v>
      </c>
      <c r="V1323" s="91" t="s">
        <v>639</v>
      </c>
      <c r="Y1323" s="91" t="str">
        <f t="shared" si="32"/>
        <v> </v>
      </c>
    </row>
    <row r="1324" spans="1:25" s="91" customFormat="1" ht="12.75" customHeight="1">
      <c r="A1324" s="91">
        <v>6</v>
      </c>
      <c r="B1324" s="91" t="s">
        <v>25</v>
      </c>
      <c r="C1324" s="91" t="s">
        <v>78</v>
      </c>
      <c r="D1324" s="91" t="s">
        <v>89</v>
      </c>
      <c r="E1324" s="91" t="s">
        <v>80</v>
      </c>
      <c r="F1324" s="91" t="s">
        <v>81</v>
      </c>
      <c r="G1324" s="91" t="s">
        <v>89</v>
      </c>
      <c r="H1324" s="91" t="s">
        <v>74</v>
      </c>
      <c r="I1324" s="91" t="s">
        <v>75</v>
      </c>
      <c r="J1324" s="91" t="s">
        <v>89</v>
      </c>
      <c r="K1324" s="91" t="s">
        <v>77</v>
      </c>
      <c r="L1324" s="91" t="s">
        <v>89</v>
      </c>
      <c r="M1324" s="91" t="s">
        <v>67</v>
      </c>
      <c r="N1324" s="91" t="s">
        <v>68</v>
      </c>
      <c r="O1324" s="91" t="s">
        <v>69</v>
      </c>
      <c r="P1324" s="91" t="s">
        <v>89</v>
      </c>
      <c r="Q1324" s="91" t="s">
        <v>89</v>
      </c>
      <c r="S1324" s="91" t="s">
        <v>710</v>
      </c>
      <c r="V1324" s="91" t="s">
        <v>687</v>
      </c>
      <c r="Y1324" s="91" t="s">
        <v>651</v>
      </c>
    </row>
    <row r="1325" spans="1:25" s="91" customFormat="1" ht="12.75" customHeight="1">
      <c r="A1325" s="91">
        <v>7</v>
      </c>
      <c r="B1325" s="91" t="s">
        <v>26</v>
      </c>
      <c r="C1325" s="91" t="s">
        <v>59</v>
      </c>
      <c r="D1325" s="91" t="s">
        <v>60</v>
      </c>
      <c r="E1325" s="91" t="s">
        <v>89</v>
      </c>
      <c r="F1325" s="91" t="s">
        <v>89</v>
      </c>
      <c r="G1325" s="91" t="s">
        <v>89</v>
      </c>
      <c r="H1325" s="91" t="s">
        <v>49</v>
      </c>
      <c r="I1325" s="91" t="s">
        <v>89</v>
      </c>
      <c r="J1325" s="91" t="s">
        <v>89</v>
      </c>
      <c r="K1325" s="91" t="s">
        <v>89</v>
      </c>
      <c r="L1325" s="91" t="s">
        <v>89</v>
      </c>
      <c r="M1325" s="91" t="s">
        <v>89</v>
      </c>
      <c r="N1325" s="91" t="s">
        <v>89</v>
      </c>
      <c r="O1325" s="91" t="s">
        <v>89</v>
      </c>
      <c r="P1325" s="91" t="s">
        <v>89</v>
      </c>
      <c r="Q1325" s="91" t="s">
        <v>89</v>
      </c>
      <c r="S1325" s="91" t="s">
        <v>591</v>
      </c>
      <c r="V1325" s="91" t="s">
        <v>532</v>
      </c>
      <c r="Y1325" s="91" t="str">
        <f t="shared" si="32"/>
        <v> </v>
      </c>
    </row>
    <row r="1326" spans="1:25" s="91" customFormat="1" ht="12.75" customHeight="1">
      <c r="A1326" s="91">
        <v>8</v>
      </c>
      <c r="B1326" s="91" t="s">
        <v>27</v>
      </c>
      <c r="C1326" s="91" t="s">
        <v>64</v>
      </c>
      <c r="D1326" s="91" t="s">
        <v>65</v>
      </c>
      <c r="E1326" s="91" t="s">
        <v>89</v>
      </c>
      <c r="F1326" s="91" t="s">
        <v>62</v>
      </c>
      <c r="G1326" s="91" t="s">
        <v>66</v>
      </c>
      <c r="H1326" s="91" t="s">
        <v>49</v>
      </c>
      <c r="I1326" s="91" t="s">
        <v>89</v>
      </c>
      <c r="J1326" s="91" t="s">
        <v>89</v>
      </c>
      <c r="K1326" s="91" t="s">
        <v>89</v>
      </c>
      <c r="L1326" s="91" t="s">
        <v>89</v>
      </c>
      <c r="M1326" s="91" t="s">
        <v>82</v>
      </c>
      <c r="N1326" s="91" t="s">
        <v>89</v>
      </c>
      <c r="O1326" s="91" t="s">
        <v>89</v>
      </c>
      <c r="P1326" s="91" t="s">
        <v>89</v>
      </c>
      <c r="Q1326" s="91" t="s">
        <v>89</v>
      </c>
      <c r="S1326" s="91" t="s">
        <v>639</v>
      </c>
      <c r="V1326" s="91" t="s">
        <v>532</v>
      </c>
      <c r="Y1326" s="91" t="s">
        <v>739</v>
      </c>
    </row>
    <row r="1327" spans="1:25" s="91" customFormat="1" ht="12.75" customHeight="1">
      <c r="A1327" s="91">
        <v>9</v>
      </c>
      <c r="B1327" s="91" t="s">
        <v>28</v>
      </c>
      <c r="C1327" s="91" t="s">
        <v>82</v>
      </c>
      <c r="D1327" s="91" t="s">
        <v>89</v>
      </c>
      <c r="E1327" s="91" t="s">
        <v>89</v>
      </c>
      <c r="F1327" s="91" t="s">
        <v>89</v>
      </c>
      <c r="G1327" s="91" t="s">
        <v>89</v>
      </c>
      <c r="H1327" s="91" t="s">
        <v>89</v>
      </c>
      <c r="I1327" s="91" t="s">
        <v>89</v>
      </c>
      <c r="J1327" s="91" t="s">
        <v>89</v>
      </c>
      <c r="K1327" s="91" t="s">
        <v>89</v>
      </c>
      <c r="L1327" s="91" t="s">
        <v>89</v>
      </c>
      <c r="M1327" s="91" t="s">
        <v>89</v>
      </c>
      <c r="N1327" s="91" t="s">
        <v>89</v>
      </c>
      <c r="O1327" s="91" t="s">
        <v>89</v>
      </c>
      <c r="P1327" s="91" t="s">
        <v>89</v>
      </c>
      <c r="Q1327" s="91" t="s">
        <v>89</v>
      </c>
      <c r="S1327" s="91" t="s">
        <v>739</v>
      </c>
      <c r="V1327" s="91" t="str">
        <f>H1327</f>
        <v> </v>
      </c>
      <c r="Y1327" s="91" t="str">
        <f t="shared" si="32"/>
        <v> </v>
      </c>
    </row>
    <row r="1328" s="91" customFormat="1" ht="12.75" customHeight="1"/>
    <row r="1329" spans="1:17" s="91" customFormat="1" ht="12.75" customHeight="1">
      <c r="A1329" s="92" t="str">
        <f>A1318</f>
        <v>Číslo</v>
      </c>
      <c r="B1329" s="92" t="str">
        <f>B1318</f>
        <v>Název Fiche</v>
      </c>
      <c r="C1329" s="92" t="str">
        <f aca="true" t="shared" si="33" ref="C1329:Q1329">C1318</f>
        <v>H</v>
      </c>
      <c r="D1329" s="92" t="str">
        <f t="shared" si="33"/>
        <v>aH</v>
      </c>
      <c r="E1329" s="92" t="str">
        <f t="shared" si="33"/>
        <v>bH</v>
      </c>
      <c r="F1329" s="92" t="str">
        <f t="shared" si="33"/>
        <v>cH</v>
      </c>
      <c r="G1329" s="92" t="str">
        <f t="shared" si="33"/>
        <v>dH</v>
      </c>
      <c r="H1329" s="92" t="str">
        <f t="shared" si="33"/>
        <v>V1</v>
      </c>
      <c r="I1329" s="92" t="str">
        <f t="shared" si="33"/>
        <v>aV1</v>
      </c>
      <c r="J1329" s="92" t="str">
        <f t="shared" si="33"/>
        <v>bV1</v>
      </c>
      <c r="K1329" s="92" t="str">
        <f t="shared" si="33"/>
        <v>cV1</v>
      </c>
      <c r="L1329" s="92" t="str">
        <f t="shared" si="33"/>
        <v>dV1</v>
      </c>
      <c r="M1329" s="92" t="str">
        <f t="shared" si="33"/>
        <v>V2</v>
      </c>
      <c r="N1329" s="92" t="str">
        <f t="shared" si="33"/>
        <v>aV2</v>
      </c>
      <c r="O1329" s="92" t="str">
        <f t="shared" si="33"/>
        <v>bV2</v>
      </c>
      <c r="P1329" s="92" t="str">
        <f t="shared" si="33"/>
        <v>cV2</v>
      </c>
      <c r="Q1329" s="92" t="str">
        <f t="shared" si="33"/>
        <v>dV2</v>
      </c>
    </row>
    <row r="1330" s="91" customFormat="1" ht="12.75" customHeight="1">
      <c r="B1330" s="91">
        <f>O21</f>
        <v>0</v>
      </c>
    </row>
    <row r="1331" s="91" customFormat="1" ht="12.75" customHeight="1"/>
    <row r="1332" spans="1:15" s="91" customFormat="1" ht="12.75" customHeight="1">
      <c r="A1332" s="91" t="s">
        <v>105</v>
      </c>
      <c r="B1332" s="91" t="s">
        <v>117</v>
      </c>
      <c r="D1332" s="91" t="s">
        <v>106</v>
      </c>
      <c r="E1332" s="91">
        <f>A1319</f>
        <v>1</v>
      </c>
      <c r="F1332" s="91">
        <f>A1320</f>
        <v>2</v>
      </c>
      <c r="G1332" s="91">
        <f>A1321</f>
        <v>3</v>
      </c>
      <c r="H1332" s="91">
        <f>A1322</f>
        <v>4</v>
      </c>
      <c r="I1332" s="91">
        <f>A1323</f>
        <v>5</v>
      </c>
      <c r="J1332" s="91">
        <f>A1324</f>
        <v>6</v>
      </c>
      <c r="K1332" s="91">
        <f>A1325</f>
        <v>7</v>
      </c>
      <c r="L1332" s="91">
        <f>A1326</f>
        <v>8</v>
      </c>
      <c r="M1332" s="91">
        <f>A1327</f>
        <v>9</v>
      </c>
      <c r="O1332" s="91" t="s">
        <v>83</v>
      </c>
    </row>
    <row r="1333" spans="1:15" s="91" customFormat="1" ht="12.75" customHeight="1">
      <c r="A1333" s="91">
        <v>1</v>
      </c>
      <c r="B1333" s="91" t="s">
        <v>107</v>
      </c>
      <c r="E1333" s="91" t="s">
        <v>107</v>
      </c>
      <c r="F1333" s="91" t="s">
        <v>107</v>
      </c>
      <c r="G1333" s="91" t="s">
        <v>107</v>
      </c>
      <c r="H1333" s="91" t="s">
        <v>109</v>
      </c>
      <c r="I1333" s="91" t="s">
        <v>114</v>
      </c>
      <c r="J1333" s="91" t="s">
        <v>107</v>
      </c>
      <c r="K1333" s="91" t="s">
        <v>114</v>
      </c>
      <c r="L1333" s="91" t="s">
        <v>116</v>
      </c>
      <c r="M1333" s="91" t="s">
        <v>109</v>
      </c>
      <c r="O1333" s="91" t="e">
        <f>IF(HLOOKUP(AR$4,D$1332:M$1342,2)=0,"",HLOOKUP(AR$4,D$1332:M$1342,2))</f>
        <v>#VALUE!</v>
      </c>
    </row>
    <row r="1334" spans="1:15" s="91" customFormat="1" ht="12.75" customHeight="1">
      <c r="A1334" s="91">
        <v>2</v>
      </c>
      <c r="B1334" s="91" t="s">
        <v>108</v>
      </c>
      <c r="E1334" s="91" t="s">
        <v>108</v>
      </c>
      <c r="F1334" s="91" t="s">
        <v>108</v>
      </c>
      <c r="G1334" s="91" t="s">
        <v>108</v>
      </c>
      <c r="H1334" s="91" t="s">
        <v>110</v>
      </c>
      <c r="I1334" s="91" t="s">
        <v>115</v>
      </c>
      <c r="J1334" s="91" t="s">
        <v>109</v>
      </c>
      <c r="M1334" s="91" t="s">
        <v>110</v>
      </c>
      <c r="O1334" s="91" t="e">
        <f>IF(HLOOKUP(AR$4,D$1332:M$1342,3)=0,"",HLOOKUP(AR$4,D$1332:M$1342,3))</f>
        <v>#VALUE!</v>
      </c>
    </row>
    <row r="1335" spans="1:15" s="91" customFormat="1" ht="12.75" customHeight="1">
      <c r="A1335" s="91">
        <v>3</v>
      </c>
      <c r="B1335" s="91" t="s">
        <v>109</v>
      </c>
      <c r="E1335" s="91" t="s">
        <v>109</v>
      </c>
      <c r="F1335" s="91" t="s">
        <v>109</v>
      </c>
      <c r="G1335" s="91" t="s">
        <v>109</v>
      </c>
      <c r="H1335" s="91" t="s">
        <v>111</v>
      </c>
      <c r="J1335" s="91" t="s">
        <v>110</v>
      </c>
      <c r="M1335" s="91" t="s">
        <v>111</v>
      </c>
      <c r="O1335" s="91" t="e">
        <f>IF(HLOOKUP(AR$4,D$1332:M$1342,4)=0,"",HLOOKUP(AR$4,D$1332:M$1342,4))</f>
        <v>#VALUE!</v>
      </c>
    </row>
    <row r="1336" spans="1:15" s="91" customFormat="1" ht="12.75" customHeight="1">
      <c r="A1336" s="91">
        <v>4</v>
      </c>
      <c r="B1336" s="91" t="s">
        <v>110</v>
      </c>
      <c r="E1336" s="91" t="s">
        <v>110</v>
      </c>
      <c r="F1336" s="91" t="s">
        <v>110</v>
      </c>
      <c r="G1336" s="91" t="s">
        <v>110</v>
      </c>
      <c r="H1336" s="91" t="s">
        <v>113</v>
      </c>
      <c r="J1336" s="91" t="s">
        <v>111</v>
      </c>
      <c r="O1336" s="91" t="e">
        <f>IF(HLOOKUP(AR$4,D$1332:M$1342,5)=0,"",HLOOKUP(AR$4,D$1332:M$1342,5))</f>
        <v>#VALUE!</v>
      </c>
    </row>
    <row r="1337" spans="1:15" s="91" customFormat="1" ht="12.75" customHeight="1">
      <c r="A1337" s="91">
        <v>5</v>
      </c>
      <c r="B1337" s="91" t="s">
        <v>111</v>
      </c>
      <c r="E1337" s="91" t="s">
        <v>111</v>
      </c>
      <c r="F1337" s="91" t="s">
        <v>111</v>
      </c>
      <c r="G1337" s="91" t="s">
        <v>111</v>
      </c>
      <c r="J1337" s="91" t="s">
        <v>112</v>
      </c>
      <c r="O1337" s="91" t="e">
        <f>IF(HLOOKUP(AR$4,D$1332:M$1342,6)=0,"",HLOOKUP(AR$4,D$1332:M$1342,6))</f>
        <v>#VALUE!</v>
      </c>
    </row>
    <row r="1338" spans="1:15" s="91" customFormat="1" ht="12.75" customHeight="1">
      <c r="A1338" s="91">
        <v>6</v>
      </c>
      <c r="B1338" s="91" t="s">
        <v>112</v>
      </c>
      <c r="E1338" s="91" t="s">
        <v>112</v>
      </c>
      <c r="F1338" s="91" t="s">
        <v>112</v>
      </c>
      <c r="G1338" s="91" t="s">
        <v>112</v>
      </c>
      <c r="O1338" s="91" t="e">
        <f>IF(HLOOKUP(AR$4,D$1332:M$1342,7)=0,"",HLOOKUP(AR$4,D$1332:M$1342,7))</f>
        <v>#VALUE!</v>
      </c>
    </row>
    <row r="1339" spans="1:15" s="91" customFormat="1" ht="12.75" customHeight="1">
      <c r="A1339" s="91">
        <v>7</v>
      </c>
      <c r="B1339" s="91" t="s">
        <v>113</v>
      </c>
      <c r="O1339" s="91" t="e">
        <f>IF(HLOOKUP(AR$4,D$1332:M$1342,8)=0,"",HLOOKUP(AR$4,D$1332:M$1342,8))</f>
        <v>#VALUE!</v>
      </c>
    </row>
    <row r="1340" spans="1:15" s="91" customFormat="1" ht="12.75" customHeight="1">
      <c r="A1340" s="91">
        <v>8</v>
      </c>
      <c r="B1340" s="91" t="s">
        <v>114</v>
      </c>
      <c r="O1340" s="91" t="e">
        <f>IF(HLOOKUP(AR$4,D$1332:M$1342,9)=0,"",HLOOKUP(AR$4,D$1332:M$1342,9))</f>
        <v>#VALUE!</v>
      </c>
    </row>
    <row r="1341" spans="1:15" s="91" customFormat="1" ht="12.75" customHeight="1">
      <c r="A1341" s="91">
        <v>9</v>
      </c>
      <c r="B1341" s="91" t="s">
        <v>115</v>
      </c>
      <c r="O1341" s="91" t="e">
        <f>IF(HLOOKUP(AR$4,D$1332:M$1342,10)=0,"",HLOOKUP(AR$4,D$1332:M$1342,10))</f>
        <v>#VALUE!</v>
      </c>
    </row>
    <row r="1342" spans="1:15" s="91" customFormat="1" ht="12.75" customHeight="1">
      <c r="A1342" s="91">
        <v>10</v>
      </c>
      <c r="B1342" s="91" t="s">
        <v>116</v>
      </c>
      <c r="O1342" s="91" t="e">
        <f>IF(HLOOKUP(AR$4,D$1332:M$1342,11)=0,"",HLOOKUP(AR$4,D$1332:M$1342,11))</f>
        <v>#VALUE!</v>
      </c>
    </row>
    <row r="1343" s="91" customFormat="1" ht="12.75" customHeight="1"/>
    <row r="1344" spans="2:15" s="91" customFormat="1" ht="12.75" customHeight="1">
      <c r="B1344" s="91" t="s">
        <v>117</v>
      </c>
      <c r="D1344" s="91" t="str">
        <f>D1332</f>
        <v>Fiche</v>
      </c>
      <c r="E1344" s="91">
        <f aca="true" t="shared" si="34" ref="E1344:M1344">E1332</f>
        <v>1</v>
      </c>
      <c r="F1344" s="91">
        <f t="shared" si="34"/>
        <v>2</v>
      </c>
      <c r="G1344" s="91">
        <f t="shared" si="34"/>
        <v>3</v>
      </c>
      <c r="H1344" s="91">
        <f t="shared" si="34"/>
        <v>4</v>
      </c>
      <c r="I1344" s="91">
        <f t="shared" si="34"/>
        <v>5</v>
      </c>
      <c r="J1344" s="91">
        <f t="shared" si="34"/>
        <v>6</v>
      </c>
      <c r="K1344" s="91">
        <f t="shared" si="34"/>
        <v>7</v>
      </c>
      <c r="L1344" s="91">
        <f t="shared" si="34"/>
        <v>8</v>
      </c>
      <c r="M1344" s="91">
        <f t="shared" si="34"/>
        <v>9</v>
      </c>
      <c r="O1344" s="91" t="s">
        <v>83</v>
      </c>
    </row>
    <row r="1345" spans="1:15" s="91" customFormat="1" ht="12.75" customHeight="1">
      <c r="A1345" s="91">
        <v>1</v>
      </c>
      <c r="B1345" s="91" t="s">
        <v>118</v>
      </c>
      <c r="E1345" s="91" t="s">
        <v>118</v>
      </c>
      <c r="F1345" s="91" t="s">
        <v>118</v>
      </c>
      <c r="G1345" s="91" t="s">
        <v>118</v>
      </c>
      <c r="H1345" s="91" t="s">
        <v>118</v>
      </c>
      <c r="I1345" s="91" t="s">
        <v>118</v>
      </c>
      <c r="J1345" s="91" t="s">
        <v>118</v>
      </c>
      <c r="K1345" s="91" t="s">
        <v>118</v>
      </c>
      <c r="L1345" s="91" t="s">
        <v>118</v>
      </c>
      <c r="M1345" s="91" t="s">
        <v>118</v>
      </c>
      <c r="O1345" s="91" t="e">
        <f>IF(HLOOKUP(AR$4,D$1344:M$1346,2)=0,"",HLOOKUP(AR$4,D$1344:M$1346,2))</f>
        <v>#VALUE!</v>
      </c>
    </row>
    <row r="1346" spans="1:15" s="91" customFormat="1" ht="12.75" customHeight="1">
      <c r="A1346" s="91">
        <v>2</v>
      </c>
      <c r="B1346" s="91" t="s">
        <v>119</v>
      </c>
      <c r="I1346" s="91" t="s">
        <v>119</v>
      </c>
      <c r="K1346" s="91" t="s">
        <v>119</v>
      </c>
      <c r="L1346" s="91" t="s">
        <v>119</v>
      </c>
      <c r="O1346" s="91" t="e">
        <f>IF(HLOOKUP(AR$4,D$1344:M$1346,3)=0,"",HLOOKUP(AR$4,D$1344:M$1346,3))</f>
        <v>#VALUE!</v>
      </c>
    </row>
    <row r="1347" s="91" customFormat="1" ht="12.75" customHeight="1"/>
    <row r="1348" spans="2:15" s="91" customFormat="1" ht="12.75" customHeight="1">
      <c r="B1348" s="91" t="s">
        <v>117</v>
      </c>
      <c r="D1348" s="91" t="str">
        <f>D1332</f>
        <v>Fiche</v>
      </c>
      <c r="E1348" s="91">
        <f aca="true" t="shared" si="35" ref="E1348:M1348">E1332</f>
        <v>1</v>
      </c>
      <c r="F1348" s="91">
        <f t="shared" si="35"/>
        <v>2</v>
      </c>
      <c r="G1348" s="91">
        <f t="shared" si="35"/>
        <v>3</v>
      </c>
      <c r="H1348" s="91">
        <f t="shared" si="35"/>
        <v>4</v>
      </c>
      <c r="I1348" s="91">
        <f t="shared" si="35"/>
        <v>5</v>
      </c>
      <c r="J1348" s="91">
        <f t="shared" si="35"/>
        <v>6</v>
      </c>
      <c r="K1348" s="91">
        <f t="shared" si="35"/>
        <v>7</v>
      </c>
      <c r="L1348" s="91">
        <f t="shared" si="35"/>
        <v>8</v>
      </c>
      <c r="M1348" s="91">
        <f t="shared" si="35"/>
        <v>9</v>
      </c>
      <c r="O1348" s="91" t="s">
        <v>83</v>
      </c>
    </row>
    <row r="1349" spans="1:15" s="91" customFormat="1" ht="12.75" customHeight="1">
      <c r="A1349" s="91">
        <v>1</v>
      </c>
      <c r="B1349" s="91" t="s">
        <v>120</v>
      </c>
      <c r="E1349" s="91" t="s">
        <v>123</v>
      </c>
      <c r="F1349" s="91" t="s">
        <v>123</v>
      </c>
      <c r="G1349" s="91" t="s">
        <v>123</v>
      </c>
      <c r="H1349" s="91" t="s">
        <v>123</v>
      </c>
      <c r="I1349" s="91" t="s">
        <v>120</v>
      </c>
      <c r="J1349" s="91" t="s">
        <v>123</v>
      </c>
      <c r="K1349" s="91" t="s">
        <v>120</v>
      </c>
      <c r="L1349" s="91" t="s">
        <v>120</v>
      </c>
      <c r="M1349" s="91" t="s">
        <v>123</v>
      </c>
      <c r="O1349" s="91" t="e">
        <f>IF(HLOOKUP(AR$4,D$1348:M$1352,2)=0,"",HLOOKUP(AR$4,D$1348:M$1352,2))</f>
        <v>#VALUE!</v>
      </c>
    </row>
    <row r="1350" spans="1:15" s="91" customFormat="1" ht="12.75" customHeight="1">
      <c r="A1350" s="91">
        <v>2</v>
      </c>
      <c r="B1350" s="91" t="s">
        <v>121</v>
      </c>
      <c r="I1350" s="91" t="s">
        <v>121</v>
      </c>
      <c r="K1350" s="91" t="s">
        <v>121</v>
      </c>
      <c r="O1350" s="91" t="e">
        <f>IF(HLOOKUP(AR$4,D$1348:M$1352,3)=0,"",HLOOKUP(AR$4,D$1348:M$1352,3))</f>
        <v>#VALUE!</v>
      </c>
    </row>
    <row r="1351" spans="1:15" s="91" customFormat="1" ht="12.75" customHeight="1">
      <c r="A1351" s="91">
        <v>3</v>
      </c>
      <c r="B1351" s="91" t="s">
        <v>122</v>
      </c>
      <c r="I1351" s="91" t="s">
        <v>122</v>
      </c>
      <c r="K1351" s="91" t="s">
        <v>122</v>
      </c>
      <c r="O1351" s="91" t="e">
        <f>IF(HLOOKUP(AR$4,D$1348:M$1352,4)=0,"",HLOOKUP(AR$4,D$1348:M$1352,4))</f>
        <v>#VALUE!</v>
      </c>
    </row>
    <row r="1352" spans="1:15" s="91" customFormat="1" ht="12.75" customHeight="1">
      <c r="A1352" s="91">
        <v>4</v>
      </c>
      <c r="B1352" s="91" t="s">
        <v>123</v>
      </c>
      <c r="I1352" s="91" t="s">
        <v>123</v>
      </c>
      <c r="K1352" s="91" t="s">
        <v>123</v>
      </c>
      <c r="O1352" s="91" t="e">
        <f>IF(HLOOKUP(AR$4,D$1348:M$1352,5)=0,"",HLOOKUP(AR$4,D$1348:M$1352,5))</f>
        <v>#VALUE!</v>
      </c>
    </row>
    <row r="1353" s="91" customFormat="1" ht="12.75" customHeight="1"/>
    <row r="1354" s="91" customFormat="1" ht="12.75" customHeight="1">
      <c r="A1354" s="91" t="s">
        <v>148</v>
      </c>
    </row>
    <row r="1355" s="91" customFormat="1" ht="12.75" customHeight="1">
      <c r="A1355" s="91" t="s">
        <v>149</v>
      </c>
    </row>
    <row r="1356" s="91" customFormat="1" ht="12.75" customHeight="1"/>
    <row r="1357" s="91" customFormat="1" ht="12.75" customHeight="1">
      <c r="A1357" s="91" t="s">
        <v>149</v>
      </c>
    </row>
    <row r="1358" s="91" customFormat="1" ht="12.75" customHeight="1">
      <c r="A1358" s="91" t="s">
        <v>148</v>
      </c>
    </row>
    <row r="1359" s="91" customFormat="1" ht="12.75" customHeight="1"/>
    <row r="1360" spans="1:12" s="91" customFormat="1" ht="12.75" customHeight="1">
      <c r="A1360" s="92" t="s">
        <v>220</v>
      </c>
      <c r="G1360" s="92" t="s">
        <v>221</v>
      </c>
      <c r="L1360" s="92" t="s">
        <v>222</v>
      </c>
    </row>
    <row r="1361" spans="1:12" s="91" customFormat="1" ht="12.75" customHeight="1">
      <c r="A1361" s="95" t="s">
        <v>183</v>
      </c>
      <c r="G1361" s="95" t="s">
        <v>183</v>
      </c>
      <c r="L1361" s="95" t="s">
        <v>183</v>
      </c>
    </row>
    <row r="1362" spans="1:12" s="91" customFormat="1" ht="12.75" customHeight="1">
      <c r="A1362" s="95" t="s">
        <v>184</v>
      </c>
      <c r="G1362" s="95" t="s">
        <v>184</v>
      </c>
      <c r="L1362" s="95" t="s">
        <v>184</v>
      </c>
    </row>
    <row r="1363" spans="1:12" s="91" customFormat="1" ht="12.75" customHeight="1">
      <c r="A1363" s="95" t="s">
        <v>185</v>
      </c>
      <c r="G1363" s="95" t="s">
        <v>223</v>
      </c>
      <c r="L1363" s="95" t="s">
        <v>223</v>
      </c>
    </row>
    <row r="1364" spans="1:12" s="91" customFormat="1" ht="12.75" customHeight="1">
      <c r="A1364" s="95" t="s">
        <v>186</v>
      </c>
      <c r="G1364" s="95" t="s">
        <v>224</v>
      </c>
      <c r="L1364" s="95" t="s">
        <v>224</v>
      </c>
    </row>
    <row r="1365" spans="1:12" s="91" customFormat="1" ht="12.75" customHeight="1">
      <c r="A1365" s="95" t="s">
        <v>187</v>
      </c>
      <c r="G1365" s="95" t="s">
        <v>185</v>
      </c>
      <c r="L1365" s="95" t="s">
        <v>334</v>
      </c>
    </row>
    <row r="1366" spans="1:12" s="91" customFormat="1" ht="12.75" customHeight="1">
      <c r="A1366" s="95" t="s">
        <v>188</v>
      </c>
      <c r="G1366" s="95" t="s">
        <v>225</v>
      </c>
      <c r="L1366" s="95" t="s">
        <v>225</v>
      </c>
    </row>
    <row r="1367" spans="1:12" s="91" customFormat="1" ht="12.75" customHeight="1">
      <c r="A1367" s="95" t="s">
        <v>189</v>
      </c>
      <c r="G1367" s="95" t="s">
        <v>226</v>
      </c>
      <c r="L1367" s="95" t="s">
        <v>227</v>
      </c>
    </row>
    <row r="1368" spans="1:12" s="91" customFormat="1" ht="12.75" customHeight="1">
      <c r="A1368" s="95" t="s">
        <v>190</v>
      </c>
      <c r="G1368" s="95" t="s">
        <v>227</v>
      </c>
      <c r="L1368" s="95" t="s">
        <v>228</v>
      </c>
    </row>
    <row r="1369" spans="1:12" s="91" customFormat="1" ht="12.75" customHeight="1">
      <c r="A1369" s="95" t="s">
        <v>191</v>
      </c>
      <c r="G1369" s="95" t="s">
        <v>228</v>
      </c>
      <c r="L1369" s="95" t="s">
        <v>335</v>
      </c>
    </row>
    <row r="1370" spans="1:12" s="91" customFormat="1" ht="12.75" customHeight="1">
      <c r="A1370" s="95" t="s">
        <v>192</v>
      </c>
      <c r="G1370" s="95" t="s">
        <v>229</v>
      </c>
      <c r="L1370" s="95" t="s">
        <v>230</v>
      </c>
    </row>
    <row r="1371" spans="1:12" s="91" customFormat="1" ht="12.75" customHeight="1">
      <c r="A1371" s="95" t="s">
        <v>193</v>
      </c>
      <c r="G1371" s="95" t="s">
        <v>230</v>
      </c>
      <c r="L1371" s="95" t="s">
        <v>186</v>
      </c>
    </row>
    <row r="1372" spans="1:12" s="91" customFormat="1" ht="12.75" customHeight="1">
      <c r="A1372" s="95" t="s">
        <v>194</v>
      </c>
      <c r="G1372" s="95" t="s">
        <v>186</v>
      </c>
      <c r="L1372" s="95" t="s">
        <v>231</v>
      </c>
    </row>
    <row r="1373" spans="1:12" s="91" customFormat="1" ht="12.75" customHeight="1">
      <c r="A1373" s="95" t="s">
        <v>195</v>
      </c>
      <c r="G1373" s="95" t="s">
        <v>231</v>
      </c>
      <c r="L1373" s="95" t="s">
        <v>187</v>
      </c>
    </row>
    <row r="1374" spans="1:12" s="91" customFormat="1" ht="12.75" customHeight="1">
      <c r="A1374" s="95" t="s">
        <v>196</v>
      </c>
      <c r="G1374" s="95" t="s">
        <v>187</v>
      </c>
      <c r="L1374" s="95" t="s">
        <v>188</v>
      </c>
    </row>
    <row r="1375" spans="1:12" s="91" customFormat="1" ht="12.75" customHeight="1">
      <c r="A1375" s="95" t="s">
        <v>197</v>
      </c>
      <c r="G1375" s="95" t="s">
        <v>188</v>
      </c>
      <c r="L1375" s="95" t="s">
        <v>232</v>
      </c>
    </row>
    <row r="1376" spans="1:12" s="91" customFormat="1" ht="12.75" customHeight="1">
      <c r="A1376" s="95" t="s">
        <v>198</v>
      </c>
      <c r="G1376" s="95" t="s">
        <v>232</v>
      </c>
      <c r="L1376" s="95" t="s">
        <v>336</v>
      </c>
    </row>
    <row r="1377" spans="1:12" s="91" customFormat="1" ht="12.75" customHeight="1">
      <c r="A1377" s="95" t="s">
        <v>199</v>
      </c>
      <c r="G1377" s="95" t="s">
        <v>233</v>
      </c>
      <c r="L1377" s="95" t="s">
        <v>234</v>
      </c>
    </row>
    <row r="1378" spans="1:12" s="91" customFormat="1" ht="12.75" customHeight="1">
      <c r="A1378" s="95" t="s">
        <v>200</v>
      </c>
      <c r="G1378" s="95" t="s">
        <v>234</v>
      </c>
      <c r="L1378" s="95" t="s">
        <v>235</v>
      </c>
    </row>
    <row r="1379" spans="1:12" s="91" customFormat="1" ht="12.75" customHeight="1">
      <c r="A1379" s="95" t="s">
        <v>201</v>
      </c>
      <c r="G1379" s="95" t="s">
        <v>235</v>
      </c>
      <c r="L1379" s="95" t="s">
        <v>237</v>
      </c>
    </row>
    <row r="1380" spans="1:12" s="91" customFormat="1" ht="12.75" customHeight="1">
      <c r="A1380" s="95" t="s">
        <v>202</v>
      </c>
      <c r="G1380" s="95" t="s">
        <v>236</v>
      </c>
      <c r="L1380" s="95" t="s">
        <v>238</v>
      </c>
    </row>
    <row r="1381" spans="1:12" s="91" customFormat="1" ht="12.75" customHeight="1">
      <c r="A1381" s="95" t="s">
        <v>203</v>
      </c>
      <c r="G1381" s="95" t="s">
        <v>237</v>
      </c>
      <c r="L1381" s="95" t="s">
        <v>239</v>
      </c>
    </row>
    <row r="1382" spans="1:12" s="91" customFormat="1" ht="12.75" customHeight="1">
      <c r="A1382" s="95" t="s">
        <v>204</v>
      </c>
      <c r="G1382" s="95" t="s">
        <v>238</v>
      </c>
      <c r="L1382" s="95" t="s">
        <v>189</v>
      </c>
    </row>
    <row r="1383" spans="1:12" s="91" customFormat="1" ht="12.75" customHeight="1">
      <c r="A1383" s="95" t="s">
        <v>205</v>
      </c>
      <c r="G1383" s="95" t="s">
        <v>239</v>
      </c>
      <c r="L1383" s="95" t="s">
        <v>337</v>
      </c>
    </row>
    <row r="1384" spans="1:12" s="91" customFormat="1" ht="12.75" customHeight="1">
      <c r="A1384" s="95" t="s">
        <v>206</v>
      </c>
      <c r="G1384" s="95" t="s">
        <v>189</v>
      </c>
      <c r="L1384" s="95" t="s">
        <v>190</v>
      </c>
    </row>
    <row r="1385" spans="1:12" s="91" customFormat="1" ht="12.75" customHeight="1">
      <c r="A1385" s="95" t="s">
        <v>207</v>
      </c>
      <c r="G1385" s="95" t="s">
        <v>240</v>
      </c>
      <c r="L1385" s="95" t="s">
        <v>241</v>
      </c>
    </row>
    <row r="1386" spans="1:12" s="91" customFormat="1" ht="12.75" customHeight="1">
      <c r="A1386" s="95" t="s">
        <v>208</v>
      </c>
      <c r="G1386" s="95" t="s">
        <v>190</v>
      </c>
      <c r="L1386" s="95" t="s">
        <v>338</v>
      </c>
    </row>
    <row r="1387" spans="1:12" s="91" customFormat="1" ht="12.75" customHeight="1">
      <c r="A1387" s="95" t="s">
        <v>209</v>
      </c>
      <c r="G1387" s="95" t="s">
        <v>241</v>
      </c>
      <c r="L1387" s="95" t="s">
        <v>191</v>
      </c>
    </row>
    <row r="1388" spans="1:12" s="91" customFormat="1" ht="12.75" customHeight="1">
      <c r="A1388" s="95" t="s">
        <v>210</v>
      </c>
      <c r="G1388" s="95" t="s">
        <v>242</v>
      </c>
      <c r="L1388" s="95" t="s">
        <v>243</v>
      </c>
    </row>
    <row r="1389" spans="1:12" s="91" customFormat="1" ht="12.75" customHeight="1">
      <c r="A1389" s="95" t="s">
        <v>211</v>
      </c>
      <c r="G1389" s="95" t="s">
        <v>191</v>
      </c>
      <c r="L1389" s="95" t="s">
        <v>245</v>
      </c>
    </row>
    <row r="1390" spans="1:12" s="91" customFormat="1" ht="12.75" customHeight="1">
      <c r="A1390" s="95" t="s">
        <v>212</v>
      </c>
      <c r="G1390" s="95" t="s">
        <v>243</v>
      </c>
      <c r="L1390" s="95" t="s">
        <v>339</v>
      </c>
    </row>
    <row r="1391" spans="1:12" s="91" customFormat="1" ht="12.75" customHeight="1">
      <c r="A1391" s="95" t="s">
        <v>213</v>
      </c>
      <c r="G1391" s="95" t="s">
        <v>244</v>
      </c>
      <c r="L1391" s="95" t="s">
        <v>247</v>
      </c>
    </row>
    <row r="1392" spans="1:12" s="91" customFormat="1" ht="12.75" customHeight="1">
      <c r="A1392" s="95" t="s">
        <v>214</v>
      </c>
      <c r="G1392" s="95" t="s">
        <v>245</v>
      </c>
      <c r="L1392" s="95" t="s">
        <v>192</v>
      </c>
    </row>
    <row r="1393" spans="1:12" s="91" customFormat="1" ht="12.75" customHeight="1">
      <c r="A1393" s="95" t="s">
        <v>215</v>
      </c>
      <c r="G1393" s="95" t="s">
        <v>246</v>
      </c>
      <c r="L1393" s="95" t="s">
        <v>249</v>
      </c>
    </row>
    <row r="1394" spans="1:12" s="91" customFormat="1" ht="12.75" customHeight="1">
      <c r="A1394" s="95" t="s">
        <v>216</v>
      </c>
      <c r="G1394" s="95" t="s">
        <v>247</v>
      </c>
      <c r="L1394" s="95" t="s">
        <v>340</v>
      </c>
    </row>
    <row r="1395" spans="1:12" s="91" customFormat="1" ht="12.75" customHeight="1">
      <c r="A1395" s="95" t="s">
        <v>217</v>
      </c>
      <c r="G1395" s="95" t="s">
        <v>192</v>
      </c>
      <c r="L1395" s="95" t="s">
        <v>252</v>
      </c>
    </row>
    <row r="1396" spans="1:12" s="91" customFormat="1" ht="12.75" customHeight="1">
      <c r="A1396" s="95" t="s">
        <v>218</v>
      </c>
      <c r="G1396" s="95" t="s">
        <v>248</v>
      </c>
      <c r="L1396" s="95" t="s">
        <v>341</v>
      </c>
    </row>
    <row r="1397" spans="1:12" s="91" customFormat="1" ht="12.75" customHeight="1">
      <c r="A1397" s="95" t="s">
        <v>219</v>
      </c>
      <c r="G1397" s="95" t="s">
        <v>249</v>
      </c>
      <c r="L1397" s="95" t="s">
        <v>194</v>
      </c>
    </row>
    <row r="1398" spans="7:12" s="91" customFormat="1" ht="12.75" customHeight="1">
      <c r="G1398" s="95" t="s">
        <v>250</v>
      </c>
      <c r="L1398" s="95" t="s">
        <v>195</v>
      </c>
    </row>
    <row r="1399" spans="7:12" s="91" customFormat="1" ht="12.75" customHeight="1">
      <c r="G1399" s="95" t="s">
        <v>251</v>
      </c>
      <c r="L1399" s="95" t="s">
        <v>254</v>
      </c>
    </row>
    <row r="1400" spans="7:12" s="91" customFormat="1" ht="12.75" customHeight="1">
      <c r="G1400" s="95" t="s">
        <v>193</v>
      </c>
      <c r="L1400" s="95" t="s">
        <v>342</v>
      </c>
    </row>
    <row r="1401" spans="7:12" s="91" customFormat="1" ht="12.75" customHeight="1">
      <c r="G1401" s="95" t="s">
        <v>252</v>
      </c>
      <c r="L1401" s="95" t="s">
        <v>343</v>
      </c>
    </row>
    <row r="1402" spans="7:12" s="91" customFormat="1" ht="12.75" customHeight="1">
      <c r="G1402" s="95" t="s">
        <v>253</v>
      </c>
      <c r="L1402" s="95" t="s">
        <v>344</v>
      </c>
    </row>
    <row r="1403" spans="7:12" s="91" customFormat="1" ht="12.75" customHeight="1">
      <c r="G1403" s="95" t="s">
        <v>194</v>
      </c>
      <c r="L1403" s="95" t="s">
        <v>258</v>
      </c>
    </row>
    <row r="1404" spans="7:12" s="91" customFormat="1" ht="12.75" customHeight="1">
      <c r="G1404" s="95" t="s">
        <v>195</v>
      </c>
      <c r="L1404" s="95" t="s">
        <v>259</v>
      </c>
    </row>
    <row r="1405" spans="7:12" s="91" customFormat="1" ht="12.75" customHeight="1">
      <c r="G1405" s="95" t="s">
        <v>254</v>
      </c>
      <c r="L1405" s="95" t="s">
        <v>260</v>
      </c>
    </row>
    <row r="1406" spans="7:12" s="91" customFormat="1" ht="12.75" customHeight="1">
      <c r="G1406" s="95" t="s">
        <v>196</v>
      </c>
      <c r="L1406" s="95" t="s">
        <v>345</v>
      </c>
    </row>
    <row r="1407" spans="7:12" s="91" customFormat="1" ht="12.75" customHeight="1">
      <c r="G1407" s="95" t="s">
        <v>255</v>
      </c>
      <c r="L1407" s="95" t="s">
        <v>261</v>
      </c>
    </row>
    <row r="1408" spans="7:12" s="91" customFormat="1" ht="12.75" customHeight="1">
      <c r="G1408" s="95" t="s">
        <v>256</v>
      </c>
      <c r="L1408" s="95" t="s">
        <v>262</v>
      </c>
    </row>
    <row r="1409" spans="7:12" s="91" customFormat="1" ht="12.75" customHeight="1">
      <c r="G1409" s="95" t="s">
        <v>257</v>
      </c>
      <c r="L1409" s="95" t="s">
        <v>263</v>
      </c>
    </row>
    <row r="1410" spans="7:12" s="91" customFormat="1" ht="12.75" customHeight="1">
      <c r="G1410" s="95" t="s">
        <v>258</v>
      </c>
      <c r="L1410" s="95" t="s">
        <v>198</v>
      </c>
    </row>
    <row r="1411" spans="7:12" s="91" customFormat="1" ht="12.75" customHeight="1">
      <c r="G1411" s="95" t="s">
        <v>259</v>
      </c>
      <c r="L1411" s="95" t="s">
        <v>346</v>
      </c>
    </row>
    <row r="1412" spans="7:12" s="91" customFormat="1" ht="12.75" customHeight="1">
      <c r="G1412" s="95" t="s">
        <v>260</v>
      </c>
      <c r="L1412" s="95" t="s">
        <v>347</v>
      </c>
    </row>
    <row r="1413" spans="7:12" s="91" customFormat="1" ht="12.75" customHeight="1">
      <c r="G1413" s="95" t="s">
        <v>197</v>
      </c>
      <c r="L1413" s="95" t="s">
        <v>199</v>
      </c>
    </row>
    <row r="1414" spans="7:12" s="91" customFormat="1" ht="12.75" customHeight="1">
      <c r="G1414" s="95" t="s">
        <v>261</v>
      </c>
      <c r="L1414" s="95" t="s">
        <v>267</v>
      </c>
    </row>
    <row r="1415" spans="7:12" s="91" customFormat="1" ht="12.75" customHeight="1">
      <c r="G1415" s="95" t="s">
        <v>262</v>
      </c>
      <c r="L1415" s="95" t="s">
        <v>348</v>
      </c>
    </row>
    <row r="1416" spans="7:12" s="91" customFormat="1" ht="12.75" customHeight="1">
      <c r="G1416" s="95" t="s">
        <v>263</v>
      </c>
      <c r="L1416" s="95" t="s">
        <v>200</v>
      </c>
    </row>
    <row r="1417" spans="7:12" s="91" customFormat="1" ht="12.75" customHeight="1">
      <c r="G1417" s="95" t="s">
        <v>198</v>
      </c>
      <c r="L1417" s="95" t="s">
        <v>349</v>
      </c>
    </row>
    <row r="1418" spans="7:12" s="91" customFormat="1" ht="12.75" customHeight="1">
      <c r="G1418" s="95" t="s">
        <v>264</v>
      </c>
      <c r="L1418" s="95" t="s">
        <v>270</v>
      </c>
    </row>
    <row r="1419" spans="7:12" s="91" customFormat="1" ht="12.75" customHeight="1">
      <c r="G1419" s="95" t="s">
        <v>265</v>
      </c>
      <c r="L1419" s="95" t="s">
        <v>271</v>
      </c>
    </row>
    <row r="1420" spans="7:12" s="91" customFormat="1" ht="12.75" customHeight="1">
      <c r="G1420" s="95" t="s">
        <v>199</v>
      </c>
      <c r="L1420" s="95" t="s">
        <v>350</v>
      </c>
    </row>
    <row r="1421" spans="7:12" s="91" customFormat="1" ht="12.75" customHeight="1">
      <c r="G1421" s="95" t="s">
        <v>266</v>
      </c>
      <c r="L1421" s="95" t="s">
        <v>273</v>
      </c>
    </row>
    <row r="1422" spans="7:12" s="91" customFormat="1" ht="12.75" customHeight="1">
      <c r="G1422" s="95" t="s">
        <v>267</v>
      </c>
      <c r="L1422" s="95" t="s">
        <v>351</v>
      </c>
    </row>
    <row r="1423" spans="7:12" s="91" customFormat="1" ht="12.75" customHeight="1">
      <c r="G1423" s="95" t="s">
        <v>268</v>
      </c>
      <c r="L1423" s="95" t="s">
        <v>352</v>
      </c>
    </row>
    <row r="1424" spans="7:12" s="91" customFormat="1" ht="12.75" customHeight="1">
      <c r="G1424" s="95" t="s">
        <v>200</v>
      </c>
      <c r="L1424" s="95" t="s">
        <v>353</v>
      </c>
    </row>
    <row r="1425" spans="7:12" s="91" customFormat="1" ht="12.75" customHeight="1">
      <c r="G1425" s="95" t="s">
        <v>269</v>
      </c>
      <c r="L1425" s="95" t="s">
        <v>277</v>
      </c>
    </row>
    <row r="1426" spans="7:12" s="91" customFormat="1" ht="12.75" customHeight="1">
      <c r="G1426" s="95" t="s">
        <v>270</v>
      </c>
      <c r="L1426" s="95" t="s">
        <v>278</v>
      </c>
    </row>
    <row r="1427" spans="7:12" s="91" customFormat="1" ht="12.75" customHeight="1">
      <c r="G1427" s="95" t="s">
        <v>271</v>
      </c>
      <c r="L1427" s="95" t="s">
        <v>354</v>
      </c>
    </row>
    <row r="1428" spans="7:12" s="91" customFormat="1" ht="12.75" customHeight="1">
      <c r="G1428" s="95" t="s">
        <v>272</v>
      </c>
      <c r="L1428" s="95" t="s">
        <v>280</v>
      </c>
    </row>
    <row r="1429" spans="7:12" s="91" customFormat="1" ht="12.75" customHeight="1">
      <c r="G1429" s="95" t="s">
        <v>273</v>
      </c>
      <c r="L1429" s="95" t="s">
        <v>281</v>
      </c>
    </row>
    <row r="1430" spans="7:12" s="91" customFormat="1" ht="12.75" customHeight="1">
      <c r="G1430" s="95" t="s">
        <v>274</v>
      </c>
      <c r="L1430" s="95" t="s">
        <v>282</v>
      </c>
    </row>
    <row r="1431" spans="7:12" s="91" customFormat="1" ht="12.75" customHeight="1">
      <c r="G1431" s="95" t="s">
        <v>275</v>
      </c>
      <c r="L1431" s="95" t="s">
        <v>283</v>
      </c>
    </row>
    <row r="1432" spans="7:12" s="91" customFormat="1" ht="12.75" customHeight="1">
      <c r="G1432" s="95" t="s">
        <v>276</v>
      </c>
      <c r="L1432" s="95" t="s">
        <v>355</v>
      </c>
    </row>
    <row r="1433" spans="7:12" s="91" customFormat="1" ht="12.75" customHeight="1">
      <c r="G1433" s="95" t="s">
        <v>277</v>
      </c>
      <c r="L1433" s="95" t="s">
        <v>286</v>
      </c>
    </row>
    <row r="1434" spans="7:12" s="91" customFormat="1" ht="12.75" customHeight="1">
      <c r="G1434" s="95" t="s">
        <v>278</v>
      </c>
      <c r="L1434" s="95" t="s">
        <v>287</v>
      </c>
    </row>
    <row r="1435" spans="7:12" s="91" customFormat="1" ht="12.75" customHeight="1">
      <c r="G1435" s="95" t="s">
        <v>279</v>
      </c>
      <c r="L1435" s="95" t="s">
        <v>173</v>
      </c>
    </row>
    <row r="1436" spans="7:12" s="91" customFormat="1" ht="12.75" customHeight="1">
      <c r="G1436" s="95" t="s">
        <v>280</v>
      </c>
      <c r="L1436" s="95" t="s">
        <v>201</v>
      </c>
    </row>
    <row r="1437" spans="7:12" s="91" customFormat="1" ht="12.75" customHeight="1">
      <c r="G1437" s="95" t="s">
        <v>281</v>
      </c>
      <c r="L1437" s="95" t="s">
        <v>202</v>
      </c>
    </row>
    <row r="1438" spans="7:12" s="91" customFormat="1" ht="12.75" customHeight="1">
      <c r="G1438" s="95" t="s">
        <v>282</v>
      </c>
      <c r="L1438" s="95" t="s">
        <v>288</v>
      </c>
    </row>
    <row r="1439" spans="7:12" s="91" customFormat="1" ht="12.75" customHeight="1">
      <c r="G1439" s="95" t="s">
        <v>283</v>
      </c>
      <c r="L1439" s="95" t="s">
        <v>289</v>
      </c>
    </row>
    <row r="1440" spans="7:12" s="91" customFormat="1" ht="12.75" customHeight="1">
      <c r="G1440" s="95" t="s">
        <v>284</v>
      </c>
      <c r="L1440" s="95" t="s">
        <v>203</v>
      </c>
    </row>
    <row r="1441" spans="7:12" s="91" customFormat="1" ht="12.75" customHeight="1">
      <c r="G1441" s="95" t="s">
        <v>285</v>
      </c>
      <c r="L1441" s="95" t="s">
        <v>356</v>
      </c>
    </row>
    <row r="1442" spans="7:12" s="91" customFormat="1" ht="12.75" customHeight="1">
      <c r="G1442" s="95" t="s">
        <v>286</v>
      </c>
      <c r="L1442" s="95" t="s">
        <v>357</v>
      </c>
    </row>
    <row r="1443" spans="7:12" s="91" customFormat="1" ht="12.75" customHeight="1">
      <c r="G1443" s="95" t="s">
        <v>287</v>
      </c>
      <c r="L1443" s="95" t="s">
        <v>293</v>
      </c>
    </row>
    <row r="1444" spans="7:12" s="91" customFormat="1" ht="12.75" customHeight="1">
      <c r="G1444" s="95" t="s">
        <v>173</v>
      </c>
      <c r="L1444" s="95" t="s">
        <v>358</v>
      </c>
    </row>
    <row r="1445" spans="7:12" s="91" customFormat="1" ht="12.75" customHeight="1">
      <c r="G1445" s="95" t="s">
        <v>201</v>
      </c>
      <c r="L1445" s="95" t="s">
        <v>204</v>
      </c>
    </row>
    <row r="1446" spans="7:12" s="91" customFormat="1" ht="12.75" customHeight="1">
      <c r="G1446" s="95" t="s">
        <v>202</v>
      </c>
      <c r="L1446" s="95" t="s">
        <v>296</v>
      </c>
    </row>
    <row r="1447" spans="7:12" s="91" customFormat="1" ht="12.75" customHeight="1">
      <c r="G1447" s="95" t="s">
        <v>288</v>
      </c>
      <c r="L1447" s="95" t="s">
        <v>297</v>
      </c>
    </row>
    <row r="1448" spans="7:12" s="91" customFormat="1" ht="12.75" customHeight="1">
      <c r="G1448" s="95" t="s">
        <v>289</v>
      </c>
      <c r="L1448" s="95" t="s">
        <v>359</v>
      </c>
    </row>
    <row r="1449" spans="7:12" s="91" customFormat="1" ht="12.75" customHeight="1">
      <c r="G1449" s="95" t="s">
        <v>203</v>
      </c>
      <c r="L1449" s="95" t="s">
        <v>206</v>
      </c>
    </row>
    <row r="1450" spans="7:12" s="91" customFormat="1" ht="12.75" customHeight="1">
      <c r="G1450" s="95" t="s">
        <v>290</v>
      </c>
      <c r="L1450" s="95" t="s">
        <v>207</v>
      </c>
    </row>
    <row r="1451" spans="7:12" s="91" customFormat="1" ht="12.75" customHeight="1">
      <c r="G1451" s="95" t="s">
        <v>291</v>
      </c>
      <c r="L1451" s="95" t="s">
        <v>298</v>
      </c>
    </row>
    <row r="1452" spans="7:12" s="91" customFormat="1" ht="12.75" customHeight="1">
      <c r="G1452" s="95" t="s">
        <v>292</v>
      </c>
      <c r="L1452" s="95" t="s">
        <v>360</v>
      </c>
    </row>
    <row r="1453" spans="7:12" s="91" customFormat="1" ht="12.75" customHeight="1">
      <c r="G1453" s="95" t="s">
        <v>293</v>
      </c>
      <c r="L1453" s="95" t="s">
        <v>361</v>
      </c>
    </row>
    <row r="1454" spans="7:12" s="91" customFormat="1" ht="12.75" customHeight="1">
      <c r="G1454" s="95" t="s">
        <v>294</v>
      </c>
      <c r="L1454" s="95" t="s">
        <v>300</v>
      </c>
    </row>
    <row r="1455" spans="7:12" s="91" customFormat="1" ht="12.75" customHeight="1">
      <c r="G1455" s="95" t="s">
        <v>204</v>
      </c>
      <c r="L1455" s="95" t="s">
        <v>362</v>
      </c>
    </row>
    <row r="1456" spans="7:12" s="91" customFormat="1" ht="12.75" customHeight="1">
      <c r="G1456" s="95" t="s">
        <v>295</v>
      </c>
      <c r="L1456" s="95" t="s">
        <v>302</v>
      </c>
    </row>
    <row r="1457" spans="7:12" s="91" customFormat="1" ht="12.75" customHeight="1">
      <c r="G1457" s="95" t="s">
        <v>296</v>
      </c>
      <c r="L1457" s="95" t="s">
        <v>303</v>
      </c>
    </row>
    <row r="1458" spans="7:12" s="91" customFormat="1" ht="12.75" customHeight="1">
      <c r="G1458" s="95" t="s">
        <v>297</v>
      </c>
      <c r="L1458" s="95" t="s">
        <v>304</v>
      </c>
    </row>
    <row r="1459" spans="7:12" s="91" customFormat="1" ht="12.75" customHeight="1">
      <c r="G1459" s="95" t="s">
        <v>205</v>
      </c>
      <c r="L1459" s="95" t="s">
        <v>305</v>
      </c>
    </row>
    <row r="1460" spans="7:12" s="91" customFormat="1" ht="12.75" customHeight="1">
      <c r="G1460" s="95" t="s">
        <v>206</v>
      </c>
      <c r="L1460" s="95" t="s">
        <v>208</v>
      </c>
    </row>
    <row r="1461" spans="7:12" s="91" customFormat="1" ht="12.75" customHeight="1">
      <c r="G1461" s="95" t="s">
        <v>207</v>
      </c>
      <c r="L1461" s="95" t="s">
        <v>306</v>
      </c>
    </row>
    <row r="1462" spans="7:12" s="91" customFormat="1" ht="12.75" customHeight="1">
      <c r="G1462" s="95" t="s">
        <v>298</v>
      </c>
      <c r="L1462" s="95" t="s">
        <v>363</v>
      </c>
    </row>
    <row r="1463" spans="7:12" s="91" customFormat="1" ht="12.75" customHeight="1">
      <c r="G1463" s="95" t="s">
        <v>299</v>
      </c>
      <c r="L1463" s="95" t="s">
        <v>364</v>
      </c>
    </row>
    <row r="1464" spans="7:12" s="91" customFormat="1" ht="12.75" customHeight="1">
      <c r="G1464" s="95" t="s">
        <v>300</v>
      </c>
      <c r="L1464" s="95" t="s">
        <v>309</v>
      </c>
    </row>
    <row r="1465" spans="7:12" s="91" customFormat="1" ht="12.75" customHeight="1">
      <c r="G1465" s="95" t="s">
        <v>301</v>
      </c>
      <c r="L1465" s="95" t="s">
        <v>210</v>
      </c>
    </row>
    <row r="1466" spans="7:12" s="91" customFormat="1" ht="12.75" customHeight="1">
      <c r="G1466" s="95" t="s">
        <v>302</v>
      </c>
      <c r="L1466" s="95" t="s">
        <v>310</v>
      </c>
    </row>
    <row r="1467" spans="7:12" s="91" customFormat="1" ht="12.75" customHeight="1">
      <c r="G1467" s="95" t="s">
        <v>303</v>
      </c>
      <c r="L1467" s="95" t="s">
        <v>365</v>
      </c>
    </row>
    <row r="1468" spans="7:12" s="91" customFormat="1" ht="12.75" customHeight="1">
      <c r="G1468" s="95" t="s">
        <v>304</v>
      </c>
      <c r="L1468" s="95" t="s">
        <v>312</v>
      </c>
    </row>
    <row r="1469" spans="7:12" s="91" customFormat="1" ht="12.75" customHeight="1">
      <c r="G1469" s="95" t="s">
        <v>305</v>
      </c>
      <c r="L1469" s="95" t="s">
        <v>211</v>
      </c>
    </row>
    <row r="1470" spans="7:12" s="91" customFormat="1" ht="12.75" customHeight="1">
      <c r="G1470" s="95" t="s">
        <v>208</v>
      </c>
      <c r="L1470" s="95" t="s">
        <v>212</v>
      </c>
    </row>
    <row r="1471" spans="7:12" s="91" customFormat="1" ht="12.75" customHeight="1">
      <c r="G1471" s="95" t="s">
        <v>306</v>
      </c>
      <c r="L1471" s="95" t="s">
        <v>366</v>
      </c>
    </row>
    <row r="1472" spans="7:12" s="91" customFormat="1" ht="12.75" customHeight="1">
      <c r="G1472" s="95" t="s">
        <v>307</v>
      </c>
      <c r="L1472" s="95" t="s">
        <v>315</v>
      </c>
    </row>
    <row r="1473" spans="7:12" s="91" customFormat="1" ht="12.75" customHeight="1">
      <c r="G1473" s="95" t="s">
        <v>308</v>
      </c>
      <c r="L1473" s="95" t="s">
        <v>213</v>
      </c>
    </row>
    <row r="1474" spans="7:12" s="91" customFormat="1" ht="12.75" customHeight="1">
      <c r="G1474" s="95" t="s">
        <v>309</v>
      </c>
      <c r="L1474" s="95" t="s">
        <v>316</v>
      </c>
    </row>
    <row r="1475" spans="7:12" s="91" customFormat="1" ht="12.75" customHeight="1">
      <c r="G1475" s="95" t="s">
        <v>210</v>
      </c>
      <c r="L1475" s="95" t="s">
        <v>317</v>
      </c>
    </row>
    <row r="1476" spans="7:12" s="91" customFormat="1" ht="12.75" customHeight="1">
      <c r="G1476" s="95" t="s">
        <v>310</v>
      </c>
      <c r="L1476" s="95" t="s">
        <v>367</v>
      </c>
    </row>
    <row r="1477" spans="7:12" s="91" customFormat="1" ht="12.75" customHeight="1">
      <c r="G1477" s="95" t="s">
        <v>311</v>
      </c>
      <c r="L1477" s="95" t="s">
        <v>368</v>
      </c>
    </row>
    <row r="1478" spans="7:12" s="91" customFormat="1" ht="12.75" customHeight="1">
      <c r="G1478" s="95" t="s">
        <v>312</v>
      </c>
      <c r="L1478" s="95" t="s">
        <v>214</v>
      </c>
    </row>
    <row r="1479" spans="7:12" s="91" customFormat="1" ht="12.75" customHeight="1">
      <c r="G1479" s="95" t="s">
        <v>211</v>
      </c>
      <c r="L1479" s="95" t="s">
        <v>215</v>
      </c>
    </row>
    <row r="1480" spans="7:12" s="91" customFormat="1" ht="12.75" customHeight="1">
      <c r="G1480" s="95" t="s">
        <v>212</v>
      </c>
      <c r="L1480" s="95" t="s">
        <v>216</v>
      </c>
    </row>
    <row r="1481" spans="7:12" s="91" customFormat="1" ht="12.75" customHeight="1">
      <c r="G1481" s="95" t="s">
        <v>313</v>
      </c>
      <c r="L1481" s="95" t="s">
        <v>320</v>
      </c>
    </row>
    <row r="1482" spans="7:12" s="91" customFormat="1" ht="12.75" customHeight="1">
      <c r="G1482" s="95" t="s">
        <v>314</v>
      </c>
      <c r="L1482" s="95" t="s">
        <v>321</v>
      </c>
    </row>
    <row r="1483" spans="7:12" s="91" customFormat="1" ht="12.75" customHeight="1">
      <c r="G1483" s="95" t="s">
        <v>315</v>
      </c>
      <c r="L1483" s="95" t="s">
        <v>369</v>
      </c>
    </row>
    <row r="1484" spans="7:12" s="91" customFormat="1" ht="12.75" customHeight="1">
      <c r="G1484" s="95" t="s">
        <v>213</v>
      </c>
      <c r="L1484" s="95" t="s">
        <v>322</v>
      </c>
    </row>
    <row r="1485" spans="7:12" s="91" customFormat="1" ht="12.75" customHeight="1">
      <c r="G1485" s="95" t="s">
        <v>316</v>
      </c>
      <c r="L1485" s="95" t="s">
        <v>323</v>
      </c>
    </row>
    <row r="1486" spans="7:12" s="91" customFormat="1" ht="12.75" customHeight="1">
      <c r="G1486" s="95" t="s">
        <v>317</v>
      </c>
      <c r="L1486" s="95" t="s">
        <v>324</v>
      </c>
    </row>
    <row r="1487" spans="7:12" s="91" customFormat="1" ht="12.75" customHeight="1">
      <c r="G1487" s="95" t="s">
        <v>318</v>
      </c>
      <c r="L1487" s="95" t="s">
        <v>325</v>
      </c>
    </row>
    <row r="1488" spans="7:12" s="91" customFormat="1" ht="12.75" customHeight="1">
      <c r="G1488" s="95" t="s">
        <v>319</v>
      </c>
      <c r="L1488" s="95" t="s">
        <v>326</v>
      </c>
    </row>
    <row r="1489" spans="7:12" s="91" customFormat="1" ht="12.75" customHeight="1">
      <c r="G1489" s="95" t="s">
        <v>214</v>
      </c>
      <c r="L1489" s="95" t="s">
        <v>370</v>
      </c>
    </row>
    <row r="1490" spans="7:12" s="91" customFormat="1" ht="12.75" customHeight="1">
      <c r="G1490" s="95" t="s">
        <v>215</v>
      </c>
      <c r="L1490" s="95" t="s">
        <v>371</v>
      </c>
    </row>
    <row r="1491" spans="7:12" s="91" customFormat="1" ht="12.75" customHeight="1">
      <c r="G1491" s="95" t="s">
        <v>216</v>
      </c>
      <c r="L1491" s="95" t="s">
        <v>372</v>
      </c>
    </row>
    <row r="1492" spans="7:12" s="91" customFormat="1" ht="12.75" customHeight="1">
      <c r="G1492" s="95" t="s">
        <v>320</v>
      </c>
      <c r="L1492" s="95" t="s">
        <v>373</v>
      </c>
    </row>
    <row r="1493" spans="7:12" s="91" customFormat="1" ht="12.75" customHeight="1">
      <c r="G1493" s="95" t="s">
        <v>321</v>
      </c>
      <c r="L1493" s="95" t="s">
        <v>374</v>
      </c>
    </row>
    <row r="1494" spans="7:12" s="91" customFormat="1" ht="12.75" customHeight="1">
      <c r="G1494" s="95" t="s">
        <v>217</v>
      </c>
      <c r="L1494" s="95" t="s">
        <v>375</v>
      </c>
    </row>
    <row r="1495" spans="7:12" s="91" customFormat="1" ht="12.75" customHeight="1">
      <c r="G1495" s="95" t="s">
        <v>322</v>
      </c>
      <c r="L1495" s="95" t="s">
        <v>376</v>
      </c>
    </row>
    <row r="1496" spans="7:12" s="91" customFormat="1" ht="12.75" customHeight="1">
      <c r="G1496" s="95" t="s">
        <v>323</v>
      </c>
      <c r="L1496" s="95" t="s">
        <v>377</v>
      </c>
    </row>
    <row r="1497" s="91" customFormat="1" ht="12.75" customHeight="1">
      <c r="G1497" s="95" t="s">
        <v>324</v>
      </c>
    </row>
    <row r="1498" s="91" customFormat="1" ht="12.75" customHeight="1">
      <c r="G1498" s="95" t="s">
        <v>325</v>
      </c>
    </row>
    <row r="1499" s="91" customFormat="1" ht="12.75" customHeight="1">
      <c r="G1499" s="95" t="s">
        <v>326</v>
      </c>
    </row>
    <row r="1500" s="91" customFormat="1" ht="12.75" customHeight="1">
      <c r="G1500" s="95" t="s">
        <v>327</v>
      </c>
    </row>
    <row r="1501" s="91" customFormat="1" ht="12.75" customHeight="1">
      <c r="G1501" s="95" t="s">
        <v>328</v>
      </c>
    </row>
    <row r="1502" s="91" customFormat="1" ht="12.75" customHeight="1">
      <c r="G1502" s="95" t="s">
        <v>329</v>
      </c>
    </row>
    <row r="1503" s="91" customFormat="1" ht="12.75" customHeight="1">
      <c r="G1503" s="95" t="s">
        <v>330</v>
      </c>
    </row>
    <row r="1504" s="91" customFormat="1" ht="12.75" customHeight="1">
      <c r="G1504" s="95" t="s">
        <v>218</v>
      </c>
    </row>
    <row r="1505" s="91" customFormat="1" ht="12.75" customHeight="1">
      <c r="G1505" s="95" t="s">
        <v>331</v>
      </c>
    </row>
    <row r="1506" s="91" customFormat="1" ht="12.75" customHeight="1">
      <c r="G1506" s="95" t="s">
        <v>219</v>
      </c>
    </row>
    <row r="1507" s="91" customFormat="1" ht="12.75" customHeight="1">
      <c r="G1507" s="95" t="s">
        <v>332</v>
      </c>
    </row>
    <row r="1508" s="91" customFormat="1" ht="12.75" customHeight="1">
      <c r="G1508" s="95" t="s">
        <v>333</v>
      </c>
    </row>
    <row r="1509" s="91" customFormat="1" ht="12.75" customHeight="1"/>
    <row r="1510" s="91" customFormat="1" ht="12.75" customHeight="1">
      <c r="A1510" s="92" t="s">
        <v>378</v>
      </c>
    </row>
    <row r="1511" s="91" customFormat="1" ht="12.75" customHeight="1">
      <c r="A1511" s="91" t="s">
        <v>381</v>
      </c>
    </row>
    <row r="1512" s="91" customFormat="1" ht="12.75" customHeight="1">
      <c r="A1512" s="91" t="s">
        <v>209</v>
      </c>
    </row>
    <row r="1513" s="91" customFormat="1" ht="12.75" customHeight="1">
      <c r="A1513" s="91" t="s">
        <v>380</v>
      </c>
    </row>
    <row r="1514" s="91" customFormat="1" ht="12.75" customHeight="1"/>
    <row r="1515" s="91" customFormat="1" ht="12.75" customHeight="1">
      <c r="A1515" s="92" t="s">
        <v>175</v>
      </c>
    </row>
    <row r="1516" s="91" customFormat="1" ht="12.75" customHeight="1">
      <c r="A1516" s="91" t="s">
        <v>379</v>
      </c>
    </row>
    <row r="1517" s="91" customFormat="1" ht="12.75" customHeight="1">
      <c r="A1517" s="91" t="s">
        <v>380</v>
      </c>
    </row>
    <row r="1518" s="91" customFormat="1" ht="12.75" customHeight="1"/>
    <row r="1519" s="91" customFormat="1" ht="12.75" customHeight="1">
      <c r="A1519" s="92" t="s">
        <v>394</v>
      </c>
    </row>
    <row r="1520" s="91" customFormat="1" ht="12.75" customHeight="1">
      <c r="A1520" s="91" t="s">
        <v>399</v>
      </c>
    </row>
    <row r="1521" s="91" customFormat="1" ht="12.75" customHeight="1">
      <c r="A1521" s="91" t="s">
        <v>395</v>
      </c>
    </row>
    <row r="1522" s="91" customFormat="1" ht="12.75" customHeight="1">
      <c r="A1522" s="91" t="s">
        <v>1049</v>
      </c>
    </row>
    <row r="1523" s="91" customFormat="1" ht="12.75" customHeight="1">
      <c r="A1523" s="91" t="s">
        <v>1050</v>
      </c>
    </row>
    <row r="1524" s="91" customFormat="1" ht="12.75" customHeight="1">
      <c r="A1524" s="91" t="s">
        <v>396</v>
      </c>
    </row>
    <row r="1525" s="91" customFormat="1" ht="12.75" customHeight="1">
      <c r="A1525" s="91" t="s">
        <v>397</v>
      </c>
    </row>
    <row r="1526" s="91" customFormat="1" ht="12.75" customHeight="1">
      <c r="A1526" s="91" t="s">
        <v>398</v>
      </c>
    </row>
    <row r="1527" s="91" customFormat="1" ht="12.75" customHeight="1"/>
    <row r="1528" s="91" customFormat="1" ht="12.75" customHeight="1">
      <c r="A1528" s="92" t="s">
        <v>410</v>
      </c>
    </row>
    <row r="1529" spans="1:3" s="91" customFormat="1" ht="12.75" customHeight="1">
      <c r="A1529" s="91" t="s">
        <v>441</v>
      </c>
      <c r="B1529" s="91" t="s">
        <v>442</v>
      </c>
      <c r="C1529" s="91" t="s">
        <v>443</v>
      </c>
    </row>
    <row r="1530" spans="1:3" s="91" customFormat="1" ht="12.75" customHeight="1">
      <c r="A1530" s="91">
        <v>1</v>
      </c>
      <c r="B1530" s="91">
        <v>1</v>
      </c>
      <c r="C1530" s="91" t="s">
        <v>411</v>
      </c>
    </row>
    <row r="1531" spans="1:3" s="91" customFormat="1" ht="12.75" customHeight="1">
      <c r="A1531" s="91">
        <v>1</v>
      </c>
      <c r="B1531" s="91">
        <v>2</v>
      </c>
      <c r="C1531" s="91" t="s">
        <v>412</v>
      </c>
    </row>
    <row r="1532" spans="1:3" s="91" customFormat="1" ht="12.75" customHeight="1">
      <c r="A1532" s="91">
        <v>1</v>
      </c>
      <c r="B1532" s="91">
        <v>3</v>
      </c>
      <c r="C1532" s="91" t="s">
        <v>413</v>
      </c>
    </row>
    <row r="1533" spans="1:3" s="91" customFormat="1" ht="12.75" customHeight="1">
      <c r="A1533" s="91">
        <v>1</v>
      </c>
      <c r="B1533" s="91">
        <v>4</v>
      </c>
      <c r="C1533" s="91" t="s">
        <v>414</v>
      </c>
    </row>
    <row r="1534" spans="1:3" s="91" customFormat="1" ht="12.75" customHeight="1">
      <c r="A1534" s="91">
        <v>1</v>
      </c>
      <c r="B1534" s="91">
        <v>5</v>
      </c>
      <c r="C1534" s="91" t="s">
        <v>89</v>
      </c>
    </row>
    <row r="1535" spans="1:3" s="91" customFormat="1" ht="12.75" customHeight="1">
      <c r="A1535" s="91">
        <v>1</v>
      </c>
      <c r="B1535" s="91">
        <v>6</v>
      </c>
      <c r="C1535" s="91" t="s">
        <v>89</v>
      </c>
    </row>
    <row r="1536" spans="1:3" s="91" customFormat="1" ht="12.75" customHeight="1">
      <c r="A1536" s="91">
        <v>2</v>
      </c>
      <c r="B1536" s="91">
        <v>1</v>
      </c>
      <c r="C1536" s="91" t="s">
        <v>415</v>
      </c>
    </row>
    <row r="1537" spans="1:3" s="91" customFormat="1" ht="12.75" customHeight="1">
      <c r="A1537" s="91">
        <v>2</v>
      </c>
      <c r="B1537" s="91">
        <v>2</v>
      </c>
      <c r="C1537" s="91" t="s">
        <v>416</v>
      </c>
    </row>
    <row r="1538" spans="1:3" s="91" customFormat="1" ht="12.75" customHeight="1">
      <c r="A1538" s="91">
        <v>2</v>
      </c>
      <c r="B1538" s="91">
        <v>3</v>
      </c>
      <c r="C1538" s="91" t="s">
        <v>417</v>
      </c>
    </row>
    <row r="1539" spans="1:3" s="91" customFormat="1" ht="12.75" customHeight="1">
      <c r="A1539" s="91">
        <v>2</v>
      </c>
      <c r="B1539" s="91">
        <v>4</v>
      </c>
      <c r="C1539" s="91" t="s">
        <v>89</v>
      </c>
    </row>
    <row r="1540" spans="1:3" s="91" customFormat="1" ht="12.75" customHeight="1">
      <c r="A1540" s="91">
        <v>2</v>
      </c>
      <c r="B1540" s="91">
        <v>5</v>
      </c>
      <c r="C1540" s="91" t="s">
        <v>89</v>
      </c>
    </row>
    <row r="1541" spans="1:3" s="91" customFormat="1" ht="12.75" customHeight="1">
      <c r="A1541" s="91">
        <v>2</v>
      </c>
      <c r="B1541" s="91">
        <v>6</v>
      </c>
      <c r="C1541" s="91" t="s">
        <v>89</v>
      </c>
    </row>
    <row r="1542" spans="1:3" s="91" customFormat="1" ht="12.75" customHeight="1">
      <c r="A1542" s="91">
        <v>3</v>
      </c>
      <c r="B1542" s="91">
        <v>1</v>
      </c>
      <c r="C1542" s="91" t="s">
        <v>418</v>
      </c>
    </row>
    <row r="1543" spans="1:3" s="91" customFormat="1" ht="12.75" customHeight="1">
      <c r="A1543" s="91">
        <v>3</v>
      </c>
      <c r="B1543" s="91">
        <v>2</v>
      </c>
      <c r="C1543" s="91" t="s">
        <v>419</v>
      </c>
    </row>
    <row r="1544" spans="1:3" s="91" customFormat="1" ht="12.75" customHeight="1">
      <c r="A1544" s="91">
        <v>3</v>
      </c>
      <c r="B1544" s="91">
        <v>3</v>
      </c>
      <c r="C1544" s="91" t="s">
        <v>420</v>
      </c>
    </row>
    <row r="1545" spans="1:3" s="91" customFormat="1" ht="12.75" customHeight="1">
      <c r="A1545" s="91">
        <v>3</v>
      </c>
      <c r="B1545" s="91">
        <v>4</v>
      </c>
      <c r="C1545" s="91" t="s">
        <v>89</v>
      </c>
    </row>
    <row r="1546" spans="1:3" s="91" customFormat="1" ht="12.75" customHeight="1">
      <c r="A1546" s="91">
        <v>3</v>
      </c>
      <c r="B1546" s="91">
        <v>5</v>
      </c>
      <c r="C1546" s="91" t="s">
        <v>89</v>
      </c>
    </row>
    <row r="1547" spans="1:3" s="91" customFormat="1" ht="12.75" customHeight="1">
      <c r="A1547" s="91">
        <v>3</v>
      </c>
      <c r="B1547" s="91">
        <v>6</v>
      </c>
      <c r="C1547" s="91" t="s">
        <v>89</v>
      </c>
    </row>
    <row r="1548" spans="1:3" s="91" customFormat="1" ht="12.75" customHeight="1">
      <c r="A1548" s="91">
        <v>4</v>
      </c>
      <c r="B1548" s="91">
        <v>1</v>
      </c>
      <c r="C1548" s="91" t="s">
        <v>421</v>
      </c>
    </row>
    <row r="1549" spans="1:3" s="91" customFormat="1" ht="12.75" customHeight="1">
      <c r="A1549" s="91">
        <v>4</v>
      </c>
      <c r="B1549" s="91">
        <v>2</v>
      </c>
      <c r="C1549" s="91" t="s">
        <v>422</v>
      </c>
    </row>
    <row r="1550" spans="1:3" s="91" customFormat="1" ht="12.75" customHeight="1">
      <c r="A1550" s="91">
        <v>4</v>
      </c>
      <c r="B1550" s="91">
        <v>3</v>
      </c>
      <c r="C1550" s="91" t="s">
        <v>89</v>
      </c>
    </row>
    <row r="1551" spans="1:3" s="91" customFormat="1" ht="12.75" customHeight="1">
      <c r="A1551" s="91">
        <v>4</v>
      </c>
      <c r="B1551" s="91">
        <v>4</v>
      </c>
      <c r="C1551" s="91" t="s">
        <v>89</v>
      </c>
    </row>
    <row r="1552" spans="1:3" s="91" customFormat="1" ht="12.75" customHeight="1">
      <c r="A1552" s="91">
        <v>4</v>
      </c>
      <c r="B1552" s="91">
        <v>5</v>
      </c>
      <c r="C1552" s="91" t="s">
        <v>89</v>
      </c>
    </row>
    <row r="1553" spans="1:3" s="91" customFormat="1" ht="12.75" customHeight="1">
      <c r="A1553" s="91">
        <v>4</v>
      </c>
      <c r="B1553" s="91">
        <v>6</v>
      </c>
      <c r="C1553" s="91" t="s">
        <v>89</v>
      </c>
    </row>
    <row r="1554" spans="1:3" s="91" customFormat="1" ht="12.75" customHeight="1">
      <c r="A1554" s="91">
        <v>5</v>
      </c>
      <c r="B1554" s="91">
        <v>1</v>
      </c>
      <c r="C1554" s="91" t="s">
        <v>423</v>
      </c>
    </row>
    <row r="1555" spans="1:3" s="91" customFormat="1" ht="12.75" customHeight="1">
      <c r="A1555" s="91">
        <v>5</v>
      </c>
      <c r="B1555" s="91">
        <v>2</v>
      </c>
      <c r="C1555" s="91" t="s">
        <v>424</v>
      </c>
    </row>
    <row r="1556" spans="1:3" s="91" customFormat="1" ht="12.75" customHeight="1">
      <c r="A1556" s="91">
        <v>5</v>
      </c>
      <c r="B1556" s="91">
        <v>3</v>
      </c>
      <c r="C1556" s="91" t="s">
        <v>89</v>
      </c>
    </row>
    <row r="1557" spans="1:3" s="91" customFormat="1" ht="12.75" customHeight="1">
      <c r="A1557" s="91">
        <v>5</v>
      </c>
      <c r="B1557" s="91">
        <v>4</v>
      </c>
      <c r="C1557" s="91" t="s">
        <v>89</v>
      </c>
    </row>
    <row r="1558" spans="1:3" s="91" customFormat="1" ht="12.75" customHeight="1">
      <c r="A1558" s="91">
        <v>5</v>
      </c>
      <c r="B1558" s="91">
        <v>5</v>
      </c>
      <c r="C1558" s="91" t="s">
        <v>89</v>
      </c>
    </row>
    <row r="1559" spans="1:3" s="91" customFormat="1" ht="12.75" customHeight="1">
      <c r="A1559" s="91">
        <v>5</v>
      </c>
      <c r="B1559" s="91">
        <v>6</v>
      </c>
      <c r="C1559" s="91" t="s">
        <v>89</v>
      </c>
    </row>
    <row r="1560" spans="1:3" s="91" customFormat="1" ht="12.75" customHeight="1">
      <c r="A1560" s="91">
        <v>6</v>
      </c>
      <c r="B1560" s="91">
        <v>1</v>
      </c>
      <c r="C1560" s="91" t="s">
        <v>425</v>
      </c>
    </row>
    <row r="1561" spans="1:3" s="91" customFormat="1" ht="12.75" customHeight="1">
      <c r="A1561" s="91">
        <v>6</v>
      </c>
      <c r="B1561" s="91">
        <v>2</v>
      </c>
      <c r="C1561" s="91" t="s">
        <v>426</v>
      </c>
    </row>
    <row r="1562" spans="1:3" s="91" customFormat="1" ht="12.75" customHeight="1">
      <c r="A1562" s="91">
        <v>6</v>
      </c>
      <c r="B1562" s="91">
        <v>3</v>
      </c>
      <c r="C1562" s="91" t="s">
        <v>427</v>
      </c>
    </row>
    <row r="1563" spans="1:3" s="91" customFormat="1" ht="12.75" customHeight="1">
      <c r="A1563" s="91">
        <v>6</v>
      </c>
      <c r="B1563" s="91">
        <v>4</v>
      </c>
      <c r="C1563" s="91" t="s">
        <v>428</v>
      </c>
    </row>
    <row r="1564" spans="1:3" s="91" customFormat="1" ht="12.75" customHeight="1">
      <c r="A1564" s="91">
        <v>6</v>
      </c>
      <c r="B1564" s="91">
        <v>5</v>
      </c>
      <c r="C1564" s="91" t="s">
        <v>429</v>
      </c>
    </row>
    <row r="1565" spans="1:3" s="91" customFormat="1" ht="12.75" customHeight="1">
      <c r="A1565" s="91">
        <v>6</v>
      </c>
      <c r="B1565" s="91">
        <v>6</v>
      </c>
      <c r="C1565" s="91" t="s">
        <v>89</v>
      </c>
    </row>
    <row r="1566" spans="1:3" s="91" customFormat="1" ht="12.75" customHeight="1">
      <c r="A1566" s="91">
        <v>7</v>
      </c>
      <c r="B1566" s="91">
        <v>1</v>
      </c>
      <c r="C1566" s="91" t="s">
        <v>409</v>
      </c>
    </row>
    <row r="1567" spans="1:3" s="91" customFormat="1" ht="12.75" customHeight="1">
      <c r="A1567" s="91">
        <v>7</v>
      </c>
      <c r="B1567" s="91">
        <v>2</v>
      </c>
      <c r="C1567" s="91" t="s">
        <v>430</v>
      </c>
    </row>
    <row r="1568" spans="1:3" s="91" customFormat="1" ht="12.75" customHeight="1">
      <c r="A1568" s="91">
        <v>7</v>
      </c>
      <c r="B1568" s="91">
        <v>3</v>
      </c>
      <c r="C1568" s="91" t="s">
        <v>431</v>
      </c>
    </row>
    <row r="1569" spans="1:3" s="91" customFormat="1" ht="12.75" customHeight="1">
      <c r="A1569" s="91">
        <v>7</v>
      </c>
      <c r="B1569" s="91">
        <v>4</v>
      </c>
      <c r="C1569" s="91" t="s">
        <v>432</v>
      </c>
    </row>
    <row r="1570" spans="1:3" s="91" customFormat="1" ht="12.75" customHeight="1">
      <c r="A1570" s="91">
        <v>7</v>
      </c>
      <c r="B1570" s="91">
        <v>5</v>
      </c>
      <c r="C1570" s="91" t="s">
        <v>89</v>
      </c>
    </row>
    <row r="1571" spans="1:3" s="91" customFormat="1" ht="12.75" customHeight="1">
      <c r="A1571" s="91">
        <v>7</v>
      </c>
      <c r="B1571" s="91">
        <v>6</v>
      </c>
      <c r="C1571" s="91" t="s">
        <v>89</v>
      </c>
    </row>
    <row r="1572" spans="1:3" s="91" customFormat="1" ht="12.75" customHeight="1">
      <c r="A1572" s="91">
        <v>8</v>
      </c>
      <c r="B1572" s="91">
        <v>1</v>
      </c>
      <c r="C1572" s="91" t="s">
        <v>433</v>
      </c>
    </row>
    <row r="1573" spans="1:3" s="91" customFormat="1" ht="12.75" customHeight="1">
      <c r="A1573" s="91">
        <v>8</v>
      </c>
      <c r="B1573" s="91">
        <v>2</v>
      </c>
      <c r="C1573" s="91" t="s">
        <v>434</v>
      </c>
    </row>
    <row r="1574" spans="1:3" s="91" customFormat="1" ht="12.75" customHeight="1">
      <c r="A1574" s="91">
        <v>8</v>
      </c>
      <c r="B1574" s="91">
        <v>3</v>
      </c>
      <c r="C1574" s="91" t="s">
        <v>435</v>
      </c>
    </row>
    <row r="1575" spans="1:3" s="91" customFormat="1" ht="12.75" customHeight="1">
      <c r="A1575" s="91">
        <v>8</v>
      </c>
      <c r="B1575" s="91">
        <v>4</v>
      </c>
      <c r="C1575" s="91" t="s">
        <v>436</v>
      </c>
    </row>
    <row r="1576" spans="1:3" s="91" customFormat="1" ht="12.75" customHeight="1">
      <c r="A1576" s="91">
        <v>8</v>
      </c>
      <c r="B1576" s="91">
        <v>5</v>
      </c>
      <c r="C1576" s="91" t="s">
        <v>437</v>
      </c>
    </row>
    <row r="1577" spans="1:3" s="91" customFormat="1" ht="12.75" customHeight="1">
      <c r="A1577" s="91">
        <v>8</v>
      </c>
      <c r="B1577" s="91">
        <v>6</v>
      </c>
      <c r="C1577" s="91" t="s">
        <v>438</v>
      </c>
    </row>
    <row r="1578" spans="1:3" s="91" customFormat="1" ht="12.75" customHeight="1">
      <c r="A1578" s="91">
        <v>9</v>
      </c>
      <c r="B1578" s="91">
        <v>1</v>
      </c>
      <c r="C1578" s="91" t="s">
        <v>439</v>
      </c>
    </row>
    <row r="1579" spans="1:3" s="91" customFormat="1" ht="12.75" customHeight="1">
      <c r="A1579" s="91">
        <v>9</v>
      </c>
      <c r="B1579" s="91">
        <v>2</v>
      </c>
      <c r="C1579" s="91" t="s">
        <v>440</v>
      </c>
    </row>
    <row r="1580" spans="1:3" s="91" customFormat="1" ht="12.75" customHeight="1">
      <c r="A1580" s="91">
        <v>9</v>
      </c>
      <c r="B1580" s="91">
        <v>3</v>
      </c>
      <c r="C1580" s="91" t="s">
        <v>89</v>
      </c>
    </row>
    <row r="1581" spans="1:3" s="91" customFormat="1" ht="12.75" customHeight="1">
      <c r="A1581" s="91">
        <v>9</v>
      </c>
      <c r="B1581" s="91">
        <v>4</v>
      </c>
      <c r="C1581" s="91" t="s">
        <v>89</v>
      </c>
    </row>
    <row r="1582" spans="1:3" s="91" customFormat="1" ht="12.75" customHeight="1">
      <c r="A1582" s="91">
        <v>9</v>
      </c>
      <c r="B1582" s="91">
        <v>5</v>
      </c>
      <c r="C1582" s="91" t="s">
        <v>89</v>
      </c>
    </row>
    <row r="1583" spans="1:3" s="91" customFormat="1" ht="12.75" customHeight="1">
      <c r="A1583" s="91">
        <v>9</v>
      </c>
      <c r="B1583" s="91">
        <v>6</v>
      </c>
      <c r="C1583" s="91" t="s">
        <v>89</v>
      </c>
    </row>
    <row r="1584" s="91" customFormat="1" ht="12.75" customHeight="1"/>
    <row r="1585" spans="1:3" s="91" customFormat="1" ht="12.75" customHeight="1">
      <c r="A1585" s="91" t="s">
        <v>441</v>
      </c>
      <c r="B1585" s="91" t="s">
        <v>442</v>
      </c>
      <c r="C1585" s="91" t="s">
        <v>443</v>
      </c>
    </row>
    <row r="1586" spans="1:2" s="91" customFormat="1" ht="12.75" customHeight="1">
      <c r="A1586" s="94" t="e">
        <f>AR$4</f>
        <v>#VALUE!</v>
      </c>
      <c r="B1586" s="91">
        <v>1</v>
      </c>
    </row>
    <row r="1587" s="91" customFormat="1" ht="12.75" customHeight="1"/>
    <row r="1588" spans="1:3" s="91" customFormat="1" ht="12.75" customHeight="1">
      <c r="A1588" s="91" t="s">
        <v>441</v>
      </c>
      <c r="B1588" s="91" t="s">
        <v>442</v>
      </c>
      <c r="C1588" s="91" t="s">
        <v>443</v>
      </c>
    </row>
    <row r="1589" spans="1:2" s="91" customFormat="1" ht="12.75" customHeight="1">
      <c r="A1589" s="94" t="e">
        <f>A1586</f>
        <v>#VALUE!</v>
      </c>
      <c r="B1589" s="91">
        <v>2</v>
      </c>
    </row>
    <row r="1590" s="91" customFormat="1" ht="12.75" customHeight="1"/>
    <row r="1591" spans="1:3" s="91" customFormat="1" ht="12.75" customHeight="1">
      <c r="A1591" s="91" t="s">
        <v>441</v>
      </c>
      <c r="B1591" s="91" t="s">
        <v>442</v>
      </c>
      <c r="C1591" s="91" t="s">
        <v>443</v>
      </c>
    </row>
    <row r="1592" spans="1:2" s="91" customFormat="1" ht="12.75" customHeight="1">
      <c r="A1592" s="94" t="e">
        <f>A1589</f>
        <v>#VALUE!</v>
      </c>
      <c r="B1592" s="91">
        <v>3</v>
      </c>
    </row>
    <row r="1593" s="91" customFormat="1" ht="12.75" customHeight="1"/>
    <row r="1594" spans="1:3" s="91" customFormat="1" ht="12.75" customHeight="1">
      <c r="A1594" s="91" t="s">
        <v>441</v>
      </c>
      <c r="B1594" s="91" t="s">
        <v>442</v>
      </c>
      <c r="C1594" s="91" t="s">
        <v>443</v>
      </c>
    </row>
    <row r="1595" spans="1:2" s="91" customFormat="1" ht="12.75" customHeight="1">
      <c r="A1595" s="94" t="e">
        <f>A1592</f>
        <v>#VALUE!</v>
      </c>
      <c r="B1595" s="91">
        <v>4</v>
      </c>
    </row>
    <row r="1596" s="91" customFormat="1" ht="12.75" customHeight="1"/>
    <row r="1597" spans="1:3" s="91" customFormat="1" ht="12.75" customHeight="1">
      <c r="A1597" s="91" t="s">
        <v>441</v>
      </c>
      <c r="B1597" s="91" t="s">
        <v>442</v>
      </c>
      <c r="C1597" s="91" t="s">
        <v>443</v>
      </c>
    </row>
    <row r="1598" spans="1:2" s="91" customFormat="1" ht="12.75" customHeight="1">
      <c r="A1598" s="94" t="e">
        <f>A1595</f>
        <v>#VALUE!</v>
      </c>
      <c r="B1598" s="91">
        <v>5</v>
      </c>
    </row>
    <row r="1599" s="91" customFormat="1" ht="12.75" customHeight="1"/>
    <row r="1600" spans="1:3" s="91" customFormat="1" ht="12.75" customHeight="1">
      <c r="A1600" s="91" t="s">
        <v>441</v>
      </c>
      <c r="B1600" s="91" t="s">
        <v>442</v>
      </c>
      <c r="C1600" s="91" t="s">
        <v>443</v>
      </c>
    </row>
    <row r="1601" spans="1:2" s="91" customFormat="1" ht="12.75" customHeight="1">
      <c r="A1601" s="94" t="e">
        <f>A1598</f>
        <v>#VALUE!</v>
      </c>
      <c r="B1601" s="91">
        <v>6</v>
      </c>
    </row>
    <row r="1602" s="91" customFormat="1" ht="12.75" customHeight="1"/>
    <row r="1603" spans="1:15" s="91" customFormat="1" ht="12.75" customHeight="1">
      <c r="A1603" s="92" t="s">
        <v>751</v>
      </c>
      <c r="B1603" s="92"/>
      <c r="C1603" s="92"/>
      <c r="D1603" s="92" t="s">
        <v>752</v>
      </c>
      <c r="E1603" s="92" t="s">
        <v>457</v>
      </c>
      <c r="F1603" s="92" t="s">
        <v>456</v>
      </c>
      <c r="G1603" s="92" t="s">
        <v>753</v>
      </c>
      <c r="H1603" s="92"/>
      <c r="I1603" s="92"/>
      <c r="J1603" s="92"/>
      <c r="K1603" s="92"/>
      <c r="L1603" s="92"/>
      <c r="M1603" s="92"/>
      <c r="N1603" s="92"/>
      <c r="O1603" s="92"/>
    </row>
    <row r="1604" spans="1:6" s="91" customFormat="1" ht="12.75" customHeight="1">
      <c r="A1604" s="96" t="s">
        <v>36</v>
      </c>
      <c r="D1604" s="97" t="s">
        <v>458</v>
      </c>
      <c r="E1604" s="98">
        <v>423</v>
      </c>
      <c r="F1604" s="99" t="s">
        <v>459</v>
      </c>
    </row>
    <row r="1605" spans="1:6" s="91" customFormat="1" ht="12.75" customHeight="1">
      <c r="A1605" s="96" t="s">
        <v>36</v>
      </c>
      <c r="D1605" s="97" t="s">
        <v>458</v>
      </c>
      <c r="E1605" s="102">
        <v>424</v>
      </c>
      <c r="F1605" s="103" t="s">
        <v>460</v>
      </c>
    </row>
    <row r="1606" spans="1:6" s="91" customFormat="1" ht="12.75" customHeight="1">
      <c r="A1606" s="96" t="s">
        <v>36</v>
      </c>
      <c r="D1606" s="97" t="s">
        <v>458</v>
      </c>
      <c r="E1606" s="102">
        <v>425</v>
      </c>
      <c r="F1606" s="103" t="s">
        <v>461</v>
      </c>
    </row>
    <row r="1607" spans="1:6" s="91" customFormat="1" ht="12.75" customHeight="1">
      <c r="A1607" s="96" t="s">
        <v>36</v>
      </c>
      <c r="D1607" s="97" t="s">
        <v>458</v>
      </c>
      <c r="E1607" s="102">
        <v>426</v>
      </c>
      <c r="F1607" s="103" t="s">
        <v>462</v>
      </c>
    </row>
    <row r="1608" spans="1:6" s="91" customFormat="1" ht="12.75" customHeight="1">
      <c r="A1608" s="96" t="s">
        <v>36</v>
      </c>
      <c r="D1608" s="97" t="s">
        <v>458</v>
      </c>
      <c r="E1608" s="102">
        <v>427</v>
      </c>
      <c r="F1608" s="103" t="s">
        <v>463</v>
      </c>
    </row>
    <row r="1609" spans="1:6" s="91" customFormat="1" ht="12.75" customHeight="1">
      <c r="A1609" s="96" t="s">
        <v>36</v>
      </c>
      <c r="D1609" s="97" t="s">
        <v>458</v>
      </c>
      <c r="E1609" s="102">
        <v>428</v>
      </c>
      <c r="F1609" s="103" t="s">
        <v>464</v>
      </c>
    </row>
    <row r="1610" spans="1:6" s="91" customFormat="1" ht="12.75" customHeight="1">
      <c r="A1610" s="96" t="s">
        <v>36</v>
      </c>
      <c r="D1610" s="97" t="s">
        <v>458</v>
      </c>
      <c r="E1610" s="102">
        <v>429</v>
      </c>
      <c r="F1610" s="103" t="s">
        <v>465</v>
      </c>
    </row>
    <row r="1611" spans="1:6" s="91" customFormat="1" ht="12.75" customHeight="1">
      <c r="A1611" s="96" t="s">
        <v>36</v>
      </c>
      <c r="D1611" s="97" t="s">
        <v>458</v>
      </c>
      <c r="E1611" s="102">
        <v>430</v>
      </c>
      <c r="F1611" s="103" t="s">
        <v>466</v>
      </c>
    </row>
    <row r="1612" spans="1:6" s="91" customFormat="1" ht="12.75" customHeight="1">
      <c r="A1612" s="96" t="s">
        <v>36</v>
      </c>
      <c r="D1612" s="97" t="s">
        <v>458</v>
      </c>
      <c r="E1612" s="102">
        <v>431</v>
      </c>
      <c r="F1612" s="103" t="s">
        <v>467</v>
      </c>
    </row>
    <row r="1613" spans="1:6" s="91" customFormat="1" ht="12.75" customHeight="1">
      <c r="A1613" s="96" t="s">
        <v>36</v>
      </c>
      <c r="D1613" s="97" t="s">
        <v>458</v>
      </c>
      <c r="E1613" s="102">
        <v>432</v>
      </c>
      <c r="F1613" s="103" t="s">
        <v>468</v>
      </c>
    </row>
    <row r="1614" spans="1:6" s="91" customFormat="1" ht="12.75" customHeight="1">
      <c r="A1614" s="96" t="s">
        <v>36</v>
      </c>
      <c r="D1614" s="97" t="s">
        <v>458</v>
      </c>
      <c r="E1614" s="102">
        <v>433</v>
      </c>
      <c r="F1614" s="103" t="s">
        <v>469</v>
      </c>
    </row>
    <row r="1615" spans="1:6" s="91" customFormat="1" ht="12.75" customHeight="1">
      <c r="A1615" s="96" t="s">
        <v>36</v>
      </c>
      <c r="D1615" s="97" t="s">
        <v>458</v>
      </c>
      <c r="E1615" s="102">
        <v>434</v>
      </c>
      <c r="F1615" s="103" t="s">
        <v>470</v>
      </c>
    </row>
    <row r="1616" spans="1:6" s="91" customFormat="1" ht="12.75" customHeight="1">
      <c r="A1616" s="96" t="s">
        <v>36</v>
      </c>
      <c r="D1616" s="97" t="s">
        <v>458</v>
      </c>
      <c r="E1616" s="102">
        <v>435</v>
      </c>
      <c r="F1616" s="103" t="s">
        <v>471</v>
      </c>
    </row>
    <row r="1617" spans="1:6" s="91" customFormat="1" ht="12.75" customHeight="1">
      <c r="A1617" s="96" t="s">
        <v>36</v>
      </c>
      <c r="D1617" s="97" t="s">
        <v>458</v>
      </c>
      <c r="E1617" s="102">
        <v>436</v>
      </c>
      <c r="F1617" s="103" t="s">
        <v>472</v>
      </c>
    </row>
    <row r="1618" spans="1:6" s="91" customFormat="1" ht="12.75" customHeight="1">
      <c r="A1618" s="96" t="s">
        <v>36</v>
      </c>
      <c r="D1618" s="97" t="s">
        <v>458</v>
      </c>
      <c r="E1618" s="102">
        <v>437</v>
      </c>
      <c r="F1618" s="103" t="s">
        <v>473</v>
      </c>
    </row>
    <row r="1619" spans="1:6" s="91" customFormat="1" ht="12.75" customHeight="1">
      <c r="A1619" s="96" t="s">
        <v>36</v>
      </c>
      <c r="D1619" s="97" t="s">
        <v>458</v>
      </c>
      <c r="E1619" s="102">
        <v>438</v>
      </c>
      <c r="F1619" s="103" t="s">
        <v>474</v>
      </c>
    </row>
    <row r="1620" spans="1:6" s="91" customFormat="1" ht="12.75" customHeight="1">
      <c r="A1620" s="96" t="s">
        <v>36</v>
      </c>
      <c r="D1620" s="97" t="s">
        <v>458</v>
      </c>
      <c r="E1620" s="102">
        <v>439</v>
      </c>
      <c r="F1620" s="103" t="s">
        <v>475</v>
      </c>
    </row>
    <row r="1621" spans="1:6" s="91" customFormat="1" ht="12.75" customHeight="1">
      <c r="A1621" s="96" t="s">
        <v>36</v>
      </c>
      <c r="D1621" s="97" t="s">
        <v>476</v>
      </c>
      <c r="E1621" s="98">
        <v>440</v>
      </c>
      <c r="F1621" s="99" t="s">
        <v>477</v>
      </c>
    </row>
    <row r="1622" spans="1:6" s="91" customFormat="1" ht="12.75" customHeight="1">
      <c r="A1622" s="96" t="s">
        <v>36</v>
      </c>
      <c r="D1622" s="97" t="s">
        <v>476</v>
      </c>
      <c r="E1622" s="102">
        <v>441</v>
      </c>
      <c r="F1622" s="103" t="s">
        <v>478</v>
      </c>
    </row>
    <row r="1623" spans="1:6" s="91" customFormat="1" ht="12.75" customHeight="1">
      <c r="A1623" s="96" t="s">
        <v>36</v>
      </c>
      <c r="D1623" s="97" t="s">
        <v>476</v>
      </c>
      <c r="E1623" s="102">
        <v>442</v>
      </c>
      <c r="F1623" s="103" t="s">
        <v>479</v>
      </c>
    </row>
    <row r="1624" spans="1:6" s="91" customFormat="1" ht="12.75" customHeight="1">
      <c r="A1624" s="96" t="s">
        <v>36</v>
      </c>
      <c r="D1624" s="97" t="s">
        <v>476</v>
      </c>
      <c r="E1624" s="102">
        <v>443</v>
      </c>
      <c r="F1624" s="103" t="s">
        <v>480</v>
      </c>
    </row>
    <row r="1625" spans="1:6" s="91" customFormat="1" ht="12.75" customHeight="1">
      <c r="A1625" s="96" t="s">
        <v>36</v>
      </c>
      <c r="D1625" s="97" t="s">
        <v>476</v>
      </c>
      <c r="E1625" s="102">
        <v>444</v>
      </c>
      <c r="F1625" s="103" t="s">
        <v>481</v>
      </c>
    </row>
    <row r="1626" spans="1:6" s="91" customFormat="1" ht="12.75" customHeight="1">
      <c r="A1626" s="96" t="s">
        <v>36</v>
      </c>
      <c r="D1626" s="97" t="s">
        <v>476</v>
      </c>
      <c r="E1626" s="102">
        <v>445</v>
      </c>
      <c r="F1626" s="103" t="s">
        <v>482</v>
      </c>
    </row>
    <row r="1627" spans="1:6" s="91" customFormat="1" ht="12.75" customHeight="1">
      <c r="A1627" s="96" t="s">
        <v>36</v>
      </c>
      <c r="D1627" s="97" t="s">
        <v>476</v>
      </c>
      <c r="E1627" s="102">
        <v>446</v>
      </c>
      <c r="F1627" s="103" t="s">
        <v>483</v>
      </c>
    </row>
    <row r="1628" spans="1:6" s="91" customFormat="1" ht="12.75" customHeight="1">
      <c r="A1628" s="96" t="s">
        <v>36</v>
      </c>
      <c r="D1628" s="97" t="s">
        <v>476</v>
      </c>
      <c r="E1628" s="102">
        <v>447</v>
      </c>
      <c r="F1628" s="103" t="s">
        <v>472</v>
      </c>
    </row>
    <row r="1629" spans="1:6" s="91" customFormat="1" ht="12.75" customHeight="1">
      <c r="A1629" s="96" t="s">
        <v>36</v>
      </c>
      <c r="D1629" s="97" t="s">
        <v>476</v>
      </c>
      <c r="E1629" s="102">
        <v>448</v>
      </c>
      <c r="F1629" s="103" t="s">
        <v>473</v>
      </c>
    </row>
    <row r="1630" spans="1:6" s="91" customFormat="1" ht="12.75" customHeight="1">
      <c r="A1630" s="96" t="s">
        <v>36</v>
      </c>
      <c r="D1630" s="97" t="s">
        <v>476</v>
      </c>
      <c r="E1630" s="102">
        <v>449</v>
      </c>
      <c r="F1630" s="103" t="s">
        <v>474</v>
      </c>
    </row>
    <row r="1631" spans="1:6" s="91" customFormat="1" ht="12.75" customHeight="1">
      <c r="A1631" s="96" t="s">
        <v>36</v>
      </c>
      <c r="D1631" s="97" t="s">
        <v>476</v>
      </c>
      <c r="E1631" s="102">
        <v>450</v>
      </c>
      <c r="F1631" s="103" t="s">
        <v>475</v>
      </c>
    </row>
    <row r="1632" spans="1:6" s="91" customFormat="1" ht="12.75" customHeight="1">
      <c r="A1632" s="96" t="s">
        <v>484</v>
      </c>
      <c r="D1632" s="97"/>
      <c r="E1632" s="98">
        <v>451</v>
      </c>
      <c r="F1632" s="99" t="s">
        <v>485</v>
      </c>
    </row>
    <row r="1633" spans="1:6" s="91" customFormat="1" ht="12.75" customHeight="1">
      <c r="A1633" s="96" t="s">
        <v>484</v>
      </c>
      <c r="D1633" s="97"/>
      <c r="E1633" s="102">
        <v>452</v>
      </c>
      <c r="F1633" s="103" t="s">
        <v>486</v>
      </c>
    </row>
    <row r="1634" spans="1:6" s="91" customFormat="1" ht="12.75" customHeight="1">
      <c r="A1634" s="96" t="s">
        <v>484</v>
      </c>
      <c r="D1634" s="97"/>
      <c r="E1634" s="102">
        <v>453</v>
      </c>
      <c r="F1634" s="103" t="s">
        <v>473</v>
      </c>
    </row>
    <row r="1635" spans="1:6" s="91" customFormat="1" ht="12.75" customHeight="1">
      <c r="A1635" s="96" t="s">
        <v>484</v>
      </c>
      <c r="D1635" s="97"/>
      <c r="E1635" s="102">
        <v>454</v>
      </c>
      <c r="F1635" s="103" t="s">
        <v>474</v>
      </c>
    </row>
    <row r="1636" spans="1:6" s="91" customFormat="1" ht="12.75" customHeight="1">
      <c r="A1636" s="96" t="s">
        <v>487</v>
      </c>
      <c r="D1636" s="97"/>
      <c r="E1636" s="102">
        <v>455</v>
      </c>
      <c r="F1636" s="103" t="s">
        <v>488</v>
      </c>
    </row>
    <row r="1637" spans="1:6" s="91" customFormat="1" ht="12.75" customHeight="1">
      <c r="A1637" s="96" t="s">
        <v>487</v>
      </c>
      <c r="D1637" s="97"/>
      <c r="E1637" s="102">
        <v>456</v>
      </c>
      <c r="F1637" s="103" t="s">
        <v>489</v>
      </c>
    </row>
    <row r="1638" spans="1:6" s="91" customFormat="1" ht="12.75" customHeight="1">
      <c r="A1638" s="96" t="s">
        <v>487</v>
      </c>
      <c r="D1638" s="97"/>
      <c r="E1638" s="102">
        <v>457</v>
      </c>
      <c r="F1638" s="103" t="s">
        <v>490</v>
      </c>
    </row>
    <row r="1639" spans="1:6" s="91" customFormat="1" ht="12.75" customHeight="1">
      <c r="A1639" s="96" t="s">
        <v>487</v>
      </c>
      <c r="D1639" s="97"/>
      <c r="E1639" s="102">
        <v>458</v>
      </c>
      <c r="F1639" s="103" t="s">
        <v>491</v>
      </c>
    </row>
    <row r="1640" spans="1:6" s="91" customFormat="1" ht="12.75" customHeight="1">
      <c r="A1640" s="96" t="s">
        <v>487</v>
      </c>
      <c r="D1640" s="97"/>
      <c r="E1640" s="102">
        <v>459</v>
      </c>
      <c r="F1640" s="103" t="s">
        <v>492</v>
      </c>
    </row>
    <row r="1641" spans="1:6" s="91" customFormat="1" ht="12.75" customHeight="1">
      <c r="A1641" s="96" t="s">
        <v>487</v>
      </c>
      <c r="D1641" s="97"/>
      <c r="E1641" s="102">
        <v>460</v>
      </c>
      <c r="F1641" s="103" t="s">
        <v>493</v>
      </c>
    </row>
    <row r="1642" spans="1:6" s="91" customFormat="1" ht="12.75" customHeight="1">
      <c r="A1642" s="96" t="s">
        <v>487</v>
      </c>
      <c r="D1642" s="97"/>
      <c r="E1642" s="102">
        <v>461</v>
      </c>
      <c r="F1642" s="103" t="s">
        <v>494</v>
      </c>
    </row>
    <row r="1643" spans="1:6" s="91" customFormat="1" ht="12.75" customHeight="1">
      <c r="A1643" s="96" t="s">
        <v>487</v>
      </c>
      <c r="D1643" s="97"/>
      <c r="E1643" s="102">
        <v>462</v>
      </c>
      <c r="F1643" s="103" t="s">
        <v>495</v>
      </c>
    </row>
    <row r="1644" spans="1:6" s="91" customFormat="1" ht="12.75" customHeight="1">
      <c r="A1644" s="96" t="s">
        <v>487</v>
      </c>
      <c r="D1644" s="97"/>
      <c r="E1644" s="102">
        <v>463</v>
      </c>
      <c r="F1644" s="103" t="s">
        <v>496</v>
      </c>
    </row>
    <row r="1645" spans="1:6" s="91" customFormat="1" ht="12.75" customHeight="1">
      <c r="A1645" s="96" t="s">
        <v>487</v>
      </c>
      <c r="D1645" s="97"/>
      <c r="E1645" s="102">
        <v>464</v>
      </c>
      <c r="F1645" s="103" t="s">
        <v>497</v>
      </c>
    </row>
    <row r="1646" spans="1:6" s="91" customFormat="1" ht="12.75" customHeight="1">
      <c r="A1646" s="96" t="s">
        <v>487</v>
      </c>
      <c r="D1646" s="97"/>
      <c r="E1646" s="102">
        <v>465</v>
      </c>
      <c r="F1646" s="103" t="s">
        <v>498</v>
      </c>
    </row>
    <row r="1647" spans="1:6" s="91" customFormat="1" ht="12.75" customHeight="1">
      <c r="A1647" s="96" t="s">
        <v>487</v>
      </c>
      <c r="D1647" s="97"/>
      <c r="E1647" s="102">
        <v>466</v>
      </c>
      <c r="F1647" s="103" t="s">
        <v>499</v>
      </c>
    </row>
    <row r="1648" spans="1:6" s="91" customFormat="1" ht="12.75" customHeight="1">
      <c r="A1648" s="96" t="s">
        <v>487</v>
      </c>
      <c r="D1648" s="97"/>
      <c r="E1648" s="102">
        <v>467</v>
      </c>
      <c r="F1648" s="103" t="s">
        <v>500</v>
      </c>
    </row>
    <row r="1649" spans="1:6" s="91" customFormat="1" ht="12.75" customHeight="1">
      <c r="A1649" s="96" t="s">
        <v>487</v>
      </c>
      <c r="D1649" s="97"/>
      <c r="E1649" s="102">
        <v>468</v>
      </c>
      <c r="F1649" s="103" t="s">
        <v>501</v>
      </c>
    </row>
    <row r="1650" spans="1:6" s="91" customFormat="1" ht="12.75" customHeight="1">
      <c r="A1650" s="96" t="s">
        <v>487</v>
      </c>
      <c r="D1650" s="97"/>
      <c r="E1650" s="102">
        <v>469</v>
      </c>
      <c r="F1650" s="103" t="s">
        <v>502</v>
      </c>
    </row>
    <row r="1651" spans="1:6" s="91" customFormat="1" ht="12.75" customHeight="1">
      <c r="A1651" s="96" t="s">
        <v>487</v>
      </c>
      <c r="D1651" s="97"/>
      <c r="E1651" s="102">
        <v>470</v>
      </c>
      <c r="F1651" s="103" t="s">
        <v>503</v>
      </c>
    </row>
    <row r="1652" spans="1:6" s="91" customFormat="1" ht="12.75" customHeight="1">
      <c r="A1652" s="96" t="s">
        <v>487</v>
      </c>
      <c r="D1652" s="97"/>
      <c r="E1652" s="102">
        <v>471</v>
      </c>
      <c r="F1652" s="103" t="s">
        <v>504</v>
      </c>
    </row>
    <row r="1653" spans="1:6" s="91" customFormat="1" ht="12.75" customHeight="1">
      <c r="A1653" s="96" t="s">
        <v>487</v>
      </c>
      <c r="D1653" s="97"/>
      <c r="E1653" s="102">
        <v>472</v>
      </c>
      <c r="F1653" s="103" t="s">
        <v>505</v>
      </c>
    </row>
    <row r="1654" spans="1:6" s="91" customFormat="1" ht="12.75" customHeight="1">
      <c r="A1654" s="96" t="s">
        <v>487</v>
      </c>
      <c r="D1654" s="97"/>
      <c r="E1654" s="102">
        <v>473</v>
      </c>
      <c r="F1654" s="103" t="s">
        <v>506</v>
      </c>
    </row>
    <row r="1655" spans="1:6" s="91" customFormat="1" ht="12.75" customHeight="1">
      <c r="A1655" s="96" t="s">
        <v>487</v>
      </c>
      <c r="D1655" s="97"/>
      <c r="E1655" s="102">
        <v>474</v>
      </c>
      <c r="F1655" s="103" t="s">
        <v>507</v>
      </c>
    </row>
    <row r="1656" spans="1:6" s="91" customFormat="1" ht="12.75" customHeight="1">
      <c r="A1656" s="96" t="s">
        <v>487</v>
      </c>
      <c r="D1656" s="97"/>
      <c r="E1656" s="102">
        <v>475</v>
      </c>
      <c r="F1656" s="103" t="s">
        <v>508</v>
      </c>
    </row>
    <row r="1657" spans="1:6" s="91" customFormat="1" ht="12.75" customHeight="1">
      <c r="A1657" s="96" t="s">
        <v>487</v>
      </c>
      <c r="D1657" s="97"/>
      <c r="E1657" s="102">
        <v>476</v>
      </c>
      <c r="F1657" s="103" t="s">
        <v>473</v>
      </c>
    </row>
    <row r="1658" spans="1:6" s="91" customFormat="1" ht="12.75" customHeight="1">
      <c r="A1658" s="96" t="s">
        <v>509</v>
      </c>
      <c r="D1658" s="97"/>
      <c r="E1658" s="102">
        <v>183</v>
      </c>
      <c r="F1658" s="103" t="s">
        <v>510</v>
      </c>
    </row>
    <row r="1659" spans="1:6" s="91" customFormat="1" ht="12.75" customHeight="1">
      <c r="A1659" s="96" t="s">
        <v>509</v>
      </c>
      <c r="D1659" s="97"/>
      <c r="E1659" s="102">
        <v>184</v>
      </c>
      <c r="F1659" s="103" t="s">
        <v>511</v>
      </c>
    </row>
    <row r="1660" spans="1:6" s="91" customFormat="1" ht="12.75" customHeight="1">
      <c r="A1660" s="96" t="s">
        <v>509</v>
      </c>
      <c r="D1660" s="97"/>
      <c r="E1660" s="102">
        <v>185</v>
      </c>
      <c r="F1660" s="103" t="s">
        <v>512</v>
      </c>
    </row>
    <row r="1661" spans="1:6" s="91" customFormat="1" ht="12.75" customHeight="1">
      <c r="A1661" s="96" t="s">
        <v>509</v>
      </c>
      <c r="D1661" s="97"/>
      <c r="E1661" s="102">
        <v>186</v>
      </c>
      <c r="F1661" s="103" t="s">
        <v>513</v>
      </c>
    </row>
    <row r="1662" spans="1:6" s="91" customFormat="1" ht="12.75" customHeight="1">
      <c r="A1662" s="96" t="s">
        <v>509</v>
      </c>
      <c r="D1662" s="97"/>
      <c r="E1662" s="102">
        <v>187</v>
      </c>
      <c r="F1662" s="103" t="s">
        <v>514</v>
      </c>
    </row>
    <row r="1663" spans="1:6" s="91" customFormat="1" ht="12.75" customHeight="1">
      <c r="A1663" s="96" t="s">
        <v>509</v>
      </c>
      <c r="D1663" s="97"/>
      <c r="E1663" s="102">
        <v>188</v>
      </c>
      <c r="F1663" s="103" t="s">
        <v>515</v>
      </c>
    </row>
    <row r="1664" spans="1:6" s="91" customFormat="1" ht="12.75" customHeight="1">
      <c r="A1664" s="96" t="s">
        <v>509</v>
      </c>
      <c r="D1664" s="97"/>
      <c r="E1664" s="102">
        <v>189</v>
      </c>
      <c r="F1664" s="103" t="s">
        <v>516</v>
      </c>
    </row>
    <row r="1665" spans="1:6" s="91" customFormat="1" ht="12.75" customHeight="1">
      <c r="A1665" s="96" t="s">
        <v>509</v>
      </c>
      <c r="D1665" s="97"/>
      <c r="E1665" s="102">
        <v>190</v>
      </c>
      <c r="F1665" s="103" t="s">
        <v>517</v>
      </c>
    </row>
    <row r="1666" spans="1:6" s="91" customFormat="1" ht="12.75" customHeight="1">
      <c r="A1666" s="96" t="s">
        <v>509</v>
      </c>
      <c r="D1666" s="97"/>
      <c r="E1666" s="102">
        <v>191</v>
      </c>
      <c r="F1666" s="103" t="s">
        <v>518</v>
      </c>
    </row>
    <row r="1667" spans="1:6" s="91" customFormat="1" ht="12.75" customHeight="1">
      <c r="A1667" s="96" t="s">
        <v>519</v>
      </c>
      <c r="D1667" s="97"/>
      <c r="E1667" s="98">
        <v>192</v>
      </c>
      <c r="F1667" s="103" t="s">
        <v>520</v>
      </c>
    </row>
    <row r="1668" spans="1:6" s="91" customFormat="1" ht="12.75" customHeight="1">
      <c r="A1668" s="96" t="s">
        <v>519</v>
      </c>
      <c r="D1668" s="97"/>
      <c r="E1668" s="98">
        <v>193</v>
      </c>
      <c r="F1668" s="103" t="s">
        <v>521</v>
      </c>
    </row>
    <row r="1669" spans="1:6" s="91" customFormat="1" ht="12.75" customHeight="1">
      <c r="A1669" s="96" t="s">
        <v>519</v>
      </c>
      <c r="D1669" s="97"/>
      <c r="E1669" s="98">
        <v>194</v>
      </c>
      <c r="F1669" s="103" t="s">
        <v>522</v>
      </c>
    </row>
    <row r="1670" spans="1:6" s="91" customFormat="1" ht="12.75" customHeight="1">
      <c r="A1670" s="96" t="s">
        <v>519</v>
      </c>
      <c r="D1670" s="97"/>
      <c r="E1670" s="98">
        <v>195</v>
      </c>
      <c r="F1670" s="103" t="s">
        <v>523</v>
      </c>
    </row>
    <row r="1671" spans="1:6" s="91" customFormat="1" ht="12.75" customHeight="1">
      <c r="A1671" s="96" t="s">
        <v>519</v>
      </c>
      <c r="D1671" s="97"/>
      <c r="E1671" s="98">
        <v>196</v>
      </c>
      <c r="F1671" s="103" t="s">
        <v>524</v>
      </c>
    </row>
    <row r="1672" spans="1:6" s="91" customFormat="1" ht="12.75" customHeight="1">
      <c r="A1672" s="96" t="s">
        <v>519</v>
      </c>
      <c r="D1672" s="97"/>
      <c r="E1672" s="98">
        <v>197</v>
      </c>
      <c r="F1672" s="103" t="s">
        <v>525</v>
      </c>
    </row>
    <row r="1673" spans="1:6" s="91" customFormat="1" ht="12.75" customHeight="1">
      <c r="A1673" s="96" t="s">
        <v>519</v>
      </c>
      <c r="D1673" s="97"/>
      <c r="E1673" s="98">
        <v>198</v>
      </c>
      <c r="F1673" s="103" t="s">
        <v>526</v>
      </c>
    </row>
    <row r="1674" spans="1:6" s="91" customFormat="1" ht="12.75" customHeight="1">
      <c r="A1674" s="96" t="s">
        <v>519</v>
      </c>
      <c r="D1674" s="97"/>
      <c r="E1674" s="98">
        <v>199</v>
      </c>
      <c r="F1674" s="103" t="s">
        <v>527</v>
      </c>
    </row>
    <row r="1675" spans="1:6" s="91" customFormat="1" ht="12.75" customHeight="1">
      <c r="A1675" s="96" t="s">
        <v>519</v>
      </c>
      <c r="D1675" s="97"/>
      <c r="E1675" s="98">
        <v>200</v>
      </c>
      <c r="F1675" s="103" t="s">
        <v>528</v>
      </c>
    </row>
    <row r="1676" spans="1:6" s="91" customFormat="1" ht="12.75" customHeight="1">
      <c r="A1676" s="96" t="s">
        <v>519</v>
      </c>
      <c r="D1676" s="97"/>
      <c r="E1676" s="98">
        <v>201</v>
      </c>
      <c r="F1676" s="103" t="s">
        <v>529</v>
      </c>
    </row>
    <row r="1677" spans="1:6" s="91" customFormat="1" ht="12.75" customHeight="1">
      <c r="A1677" s="96" t="s">
        <v>519</v>
      </c>
      <c r="D1677" s="97"/>
      <c r="E1677" s="98">
        <v>202</v>
      </c>
      <c r="F1677" s="103" t="s">
        <v>530</v>
      </c>
    </row>
    <row r="1678" spans="1:6" s="91" customFormat="1" ht="12.75" customHeight="1">
      <c r="A1678" s="96" t="s">
        <v>519</v>
      </c>
      <c r="D1678" s="97"/>
      <c r="E1678" s="98">
        <v>203</v>
      </c>
      <c r="F1678" s="103" t="s">
        <v>515</v>
      </c>
    </row>
    <row r="1679" spans="1:6" s="91" customFormat="1" ht="12.75" customHeight="1">
      <c r="A1679" s="96" t="s">
        <v>519</v>
      </c>
      <c r="D1679" s="97"/>
      <c r="E1679" s="98">
        <v>204</v>
      </c>
      <c r="F1679" s="103" t="s">
        <v>516</v>
      </c>
    </row>
    <row r="1680" spans="1:6" s="91" customFormat="1" ht="12.75" customHeight="1">
      <c r="A1680" s="96" t="s">
        <v>519</v>
      </c>
      <c r="D1680" s="97"/>
      <c r="E1680" s="98">
        <v>205</v>
      </c>
      <c r="F1680" s="103" t="s">
        <v>531</v>
      </c>
    </row>
    <row r="1681" spans="1:6" s="91" customFormat="1" ht="12.75" customHeight="1">
      <c r="A1681" s="96" t="s">
        <v>532</v>
      </c>
      <c r="D1681" s="97"/>
      <c r="E1681" s="98">
        <v>206</v>
      </c>
      <c r="F1681" s="99" t="s">
        <v>533</v>
      </c>
    </row>
    <row r="1682" spans="1:6" s="91" customFormat="1" ht="12.75" customHeight="1">
      <c r="A1682" s="96" t="s">
        <v>532</v>
      </c>
      <c r="D1682" s="97"/>
      <c r="E1682" s="98">
        <v>207</v>
      </c>
      <c r="F1682" s="99" t="s">
        <v>1051</v>
      </c>
    </row>
    <row r="1683" spans="1:6" s="91" customFormat="1" ht="12.75" customHeight="1">
      <c r="A1683" s="96" t="s">
        <v>532</v>
      </c>
      <c r="D1683" s="97"/>
      <c r="E1683" s="98">
        <v>208</v>
      </c>
      <c r="F1683" s="99" t="s">
        <v>1052</v>
      </c>
    </row>
    <row r="1684" spans="1:6" s="91" customFormat="1" ht="12.75" customHeight="1">
      <c r="A1684" s="96" t="s">
        <v>532</v>
      </c>
      <c r="D1684" s="97"/>
      <c r="E1684" s="98">
        <v>209</v>
      </c>
      <c r="F1684" s="99" t="s">
        <v>534</v>
      </c>
    </row>
    <row r="1685" spans="1:6" s="91" customFormat="1" ht="12.75" customHeight="1">
      <c r="A1685" s="96" t="s">
        <v>532</v>
      </c>
      <c r="D1685" s="97"/>
      <c r="E1685" s="98">
        <v>211</v>
      </c>
      <c r="F1685" s="99" t="s">
        <v>535</v>
      </c>
    </row>
    <row r="1686" spans="1:6" s="91" customFormat="1" ht="12.75" customHeight="1">
      <c r="A1686" s="96" t="s">
        <v>532</v>
      </c>
      <c r="D1686" s="97"/>
      <c r="E1686" s="98">
        <v>212</v>
      </c>
      <c r="F1686" s="99" t="s">
        <v>536</v>
      </c>
    </row>
    <row r="1687" spans="1:6" s="91" customFormat="1" ht="12.75" customHeight="1">
      <c r="A1687" s="96" t="s">
        <v>532</v>
      </c>
      <c r="D1687" s="97"/>
      <c r="E1687" s="98">
        <v>213</v>
      </c>
      <c r="F1687" s="99" t="s">
        <v>537</v>
      </c>
    </row>
    <row r="1688" spans="1:6" s="91" customFormat="1" ht="12.75" customHeight="1">
      <c r="A1688" s="96" t="s">
        <v>532</v>
      </c>
      <c r="D1688" s="97"/>
      <c r="E1688" s="98">
        <v>214</v>
      </c>
      <c r="F1688" s="99" t="s">
        <v>538</v>
      </c>
    </row>
    <row r="1689" spans="1:6" s="91" customFormat="1" ht="12.75" customHeight="1">
      <c r="A1689" s="96" t="s">
        <v>532</v>
      </c>
      <c r="D1689" s="97"/>
      <c r="E1689" s="98">
        <v>215</v>
      </c>
      <c r="F1689" s="99" t="s">
        <v>539</v>
      </c>
    </row>
    <row r="1690" spans="1:6" s="91" customFormat="1" ht="12.75" customHeight="1">
      <c r="A1690" s="96" t="s">
        <v>532</v>
      </c>
      <c r="D1690" s="97"/>
      <c r="E1690" s="98">
        <v>216</v>
      </c>
      <c r="F1690" s="103" t="s">
        <v>540</v>
      </c>
    </row>
    <row r="1691" spans="1:6" s="91" customFormat="1" ht="12.75" customHeight="1">
      <c r="A1691" s="96" t="s">
        <v>541</v>
      </c>
      <c r="D1691" s="97"/>
      <c r="E1691" s="98">
        <v>217</v>
      </c>
      <c r="F1691" s="99" t="s">
        <v>542</v>
      </c>
    </row>
    <row r="1692" spans="1:6" s="91" customFormat="1" ht="12.75" customHeight="1">
      <c r="A1692" s="96" t="s">
        <v>541</v>
      </c>
      <c r="D1692" s="97"/>
      <c r="E1692" s="98">
        <v>218</v>
      </c>
      <c r="F1692" s="99" t="s">
        <v>1053</v>
      </c>
    </row>
    <row r="1693" spans="1:6" s="91" customFormat="1" ht="12.75" customHeight="1">
      <c r="A1693" s="96" t="s">
        <v>541</v>
      </c>
      <c r="D1693" s="97"/>
      <c r="E1693" s="98">
        <v>219</v>
      </c>
      <c r="F1693" s="99" t="s">
        <v>543</v>
      </c>
    </row>
    <row r="1694" spans="1:6" s="91" customFormat="1" ht="12.75" customHeight="1">
      <c r="A1694" s="96" t="s">
        <v>541</v>
      </c>
      <c r="D1694" s="97"/>
      <c r="E1694" s="98">
        <v>220</v>
      </c>
      <c r="F1694" s="99" t="s">
        <v>544</v>
      </c>
    </row>
    <row r="1695" spans="1:6" s="91" customFormat="1" ht="12.75" customHeight="1">
      <c r="A1695" s="96" t="s">
        <v>541</v>
      </c>
      <c r="D1695" s="97"/>
      <c r="E1695" s="98">
        <v>221</v>
      </c>
      <c r="F1695" s="99" t="s">
        <v>545</v>
      </c>
    </row>
    <row r="1696" spans="1:6" s="91" customFormat="1" ht="12.75" customHeight="1">
      <c r="A1696" s="96" t="s">
        <v>541</v>
      </c>
      <c r="D1696" s="97"/>
      <c r="E1696" s="98">
        <v>510</v>
      </c>
      <c r="F1696" s="99" t="s">
        <v>546</v>
      </c>
    </row>
    <row r="1697" spans="1:6" s="91" customFormat="1" ht="12.75" customHeight="1">
      <c r="A1697" s="96" t="s">
        <v>541</v>
      </c>
      <c r="D1697" s="97"/>
      <c r="E1697" s="98">
        <v>477</v>
      </c>
      <c r="F1697" s="99" t="s">
        <v>547</v>
      </c>
    </row>
    <row r="1698" spans="1:6" s="91" customFormat="1" ht="12.75" customHeight="1">
      <c r="A1698" s="96" t="s">
        <v>541</v>
      </c>
      <c r="D1698" s="97"/>
      <c r="E1698" s="98">
        <v>478</v>
      </c>
      <c r="F1698" s="99" t="s">
        <v>548</v>
      </c>
    </row>
    <row r="1699" spans="1:6" s="91" customFormat="1" ht="12.75" customHeight="1">
      <c r="A1699" s="96" t="s">
        <v>549</v>
      </c>
      <c r="D1699" s="97"/>
      <c r="E1699" s="102">
        <v>511</v>
      </c>
      <c r="F1699" s="103" t="s">
        <v>550</v>
      </c>
    </row>
    <row r="1700" spans="1:6" s="91" customFormat="1" ht="12.75" customHeight="1">
      <c r="A1700" s="96" t="s">
        <v>549</v>
      </c>
      <c r="D1700" s="97"/>
      <c r="E1700" s="102">
        <v>512</v>
      </c>
      <c r="F1700" s="99" t="s">
        <v>551</v>
      </c>
    </row>
    <row r="1701" spans="1:6" s="91" customFormat="1" ht="12.75" customHeight="1">
      <c r="A1701" s="96" t="s">
        <v>549</v>
      </c>
      <c r="D1701" s="97"/>
      <c r="E1701" s="102">
        <v>513</v>
      </c>
      <c r="F1701" s="103" t="s">
        <v>552</v>
      </c>
    </row>
    <row r="1702" spans="1:6" s="91" customFormat="1" ht="12.75" customHeight="1">
      <c r="A1702" s="96" t="s">
        <v>549</v>
      </c>
      <c r="D1702" s="97"/>
      <c r="E1702" s="102">
        <v>514</v>
      </c>
      <c r="F1702" s="103" t="s">
        <v>553</v>
      </c>
    </row>
    <row r="1703" spans="1:6" s="91" customFormat="1" ht="12.75" customHeight="1">
      <c r="A1703" s="96" t="s">
        <v>549</v>
      </c>
      <c r="D1703" s="97"/>
      <c r="E1703" s="102">
        <v>515</v>
      </c>
      <c r="F1703" s="103" t="s">
        <v>554</v>
      </c>
    </row>
    <row r="1704" spans="1:6" s="91" customFormat="1" ht="12.75" customHeight="1">
      <c r="A1704" s="96" t="s">
        <v>549</v>
      </c>
      <c r="D1704" s="97"/>
      <c r="E1704" s="102">
        <v>516</v>
      </c>
      <c r="F1704" s="103" t="s">
        <v>555</v>
      </c>
    </row>
    <row r="1705" spans="1:6" s="91" customFormat="1" ht="12.75" customHeight="1">
      <c r="A1705" s="96" t="s">
        <v>549</v>
      </c>
      <c r="D1705" s="97"/>
      <c r="E1705" s="102">
        <v>517</v>
      </c>
      <c r="F1705" s="103" t="s">
        <v>556</v>
      </c>
    </row>
    <row r="1706" spans="1:6" s="91" customFormat="1" ht="12.75" customHeight="1">
      <c r="A1706" s="96" t="s">
        <v>557</v>
      </c>
      <c r="D1706" s="97"/>
      <c r="E1706" s="102">
        <v>518</v>
      </c>
      <c r="F1706" s="103" t="s">
        <v>558</v>
      </c>
    </row>
    <row r="1707" spans="1:6" s="91" customFormat="1" ht="12.75" customHeight="1">
      <c r="A1707" s="96" t="s">
        <v>557</v>
      </c>
      <c r="D1707" s="97"/>
      <c r="E1707" s="102">
        <v>519</v>
      </c>
      <c r="F1707" s="103" t="s">
        <v>559</v>
      </c>
    </row>
    <row r="1708" spans="1:6" s="91" customFormat="1" ht="12.75" customHeight="1">
      <c r="A1708" s="96" t="s">
        <v>557</v>
      </c>
      <c r="D1708" s="97"/>
      <c r="E1708" s="102">
        <v>520</v>
      </c>
      <c r="F1708" s="103" t="s">
        <v>560</v>
      </c>
    </row>
    <row r="1709" spans="1:6" s="91" customFormat="1" ht="12.75" customHeight="1">
      <c r="A1709" s="96" t="s">
        <v>557</v>
      </c>
      <c r="D1709" s="97"/>
      <c r="E1709" s="102">
        <v>521</v>
      </c>
      <c r="F1709" s="103" t="s">
        <v>561</v>
      </c>
    </row>
    <row r="1710" spans="1:6" s="91" customFormat="1" ht="12.75" customHeight="1">
      <c r="A1710" s="96" t="s">
        <v>557</v>
      </c>
      <c r="D1710" s="97"/>
      <c r="E1710" s="102">
        <v>522</v>
      </c>
      <c r="F1710" s="103" t="s">
        <v>562</v>
      </c>
    </row>
    <row r="1711" spans="1:6" s="91" customFormat="1" ht="12.75" customHeight="1">
      <c r="A1711" s="96" t="s">
        <v>557</v>
      </c>
      <c r="D1711" s="97"/>
      <c r="E1711" s="102">
        <v>523</v>
      </c>
      <c r="F1711" s="103" t="s">
        <v>563</v>
      </c>
    </row>
    <row r="1712" spans="1:6" s="91" customFormat="1" ht="12.75" customHeight="1">
      <c r="A1712" s="96" t="s">
        <v>557</v>
      </c>
      <c r="D1712" s="97"/>
      <c r="E1712" s="102">
        <v>524</v>
      </c>
      <c r="F1712" s="103" t="s">
        <v>564</v>
      </c>
    </row>
    <row r="1713" spans="1:6" s="91" customFormat="1" ht="12.75" customHeight="1">
      <c r="A1713" s="96" t="s">
        <v>565</v>
      </c>
      <c r="D1713" s="97"/>
      <c r="E1713" s="102">
        <v>479</v>
      </c>
      <c r="F1713" s="103" t="s">
        <v>566</v>
      </c>
    </row>
    <row r="1714" spans="1:6" s="91" customFormat="1" ht="12.75" customHeight="1">
      <c r="A1714" s="96" t="s">
        <v>567</v>
      </c>
      <c r="D1714" s="97" t="s">
        <v>458</v>
      </c>
      <c r="E1714" s="108">
        <v>480</v>
      </c>
      <c r="F1714" s="109" t="s">
        <v>568</v>
      </c>
    </row>
    <row r="1715" spans="1:6" s="91" customFormat="1" ht="12.75" customHeight="1">
      <c r="A1715" s="96" t="s">
        <v>567</v>
      </c>
      <c r="D1715" s="97" t="s">
        <v>458</v>
      </c>
      <c r="E1715" s="108">
        <v>481</v>
      </c>
      <c r="F1715" s="109" t="s">
        <v>569</v>
      </c>
    </row>
    <row r="1716" spans="1:6" s="91" customFormat="1" ht="12.75" customHeight="1">
      <c r="A1716" s="96" t="s">
        <v>567</v>
      </c>
      <c r="D1716" s="97" t="s">
        <v>458</v>
      </c>
      <c r="E1716" s="108">
        <v>482</v>
      </c>
      <c r="F1716" s="109" t="s">
        <v>570</v>
      </c>
    </row>
    <row r="1717" spans="1:6" s="91" customFormat="1" ht="12.75" customHeight="1">
      <c r="A1717" s="96" t="s">
        <v>567</v>
      </c>
      <c r="D1717" s="97" t="s">
        <v>458</v>
      </c>
      <c r="E1717" s="108">
        <v>483</v>
      </c>
      <c r="F1717" s="109" t="s">
        <v>571</v>
      </c>
    </row>
    <row r="1718" spans="1:6" s="91" customFormat="1" ht="12.75" customHeight="1">
      <c r="A1718" s="96" t="s">
        <v>567</v>
      </c>
      <c r="D1718" s="97" t="s">
        <v>458</v>
      </c>
      <c r="E1718" s="108">
        <v>484</v>
      </c>
      <c r="F1718" s="109" t="s">
        <v>572</v>
      </c>
    </row>
    <row r="1719" spans="1:6" s="91" customFormat="1" ht="12.75" customHeight="1">
      <c r="A1719" s="96" t="s">
        <v>567</v>
      </c>
      <c r="D1719" s="97" t="s">
        <v>458</v>
      </c>
      <c r="E1719" s="108">
        <v>485</v>
      </c>
      <c r="F1719" s="109" t="s">
        <v>573</v>
      </c>
    </row>
    <row r="1720" spans="1:6" s="91" customFormat="1" ht="12.75" customHeight="1">
      <c r="A1720" s="96" t="s">
        <v>567</v>
      </c>
      <c r="D1720" s="97" t="s">
        <v>458</v>
      </c>
      <c r="E1720" s="108">
        <v>486</v>
      </c>
      <c r="F1720" s="109" t="s">
        <v>574</v>
      </c>
    </row>
    <row r="1721" spans="1:6" s="91" customFormat="1" ht="12.75" customHeight="1">
      <c r="A1721" s="96" t="s">
        <v>567</v>
      </c>
      <c r="D1721" s="97" t="s">
        <v>458</v>
      </c>
      <c r="E1721" s="108">
        <v>487</v>
      </c>
      <c r="F1721" s="109" t="s">
        <v>575</v>
      </c>
    </row>
    <row r="1722" spans="1:6" s="91" customFormat="1" ht="12.75" customHeight="1">
      <c r="A1722" s="96" t="s">
        <v>567</v>
      </c>
      <c r="D1722" s="97" t="s">
        <v>476</v>
      </c>
      <c r="E1722" s="108">
        <v>488</v>
      </c>
      <c r="F1722" s="109" t="s">
        <v>576</v>
      </c>
    </row>
    <row r="1723" spans="1:6" s="91" customFormat="1" ht="12.75" customHeight="1">
      <c r="A1723" s="96" t="s">
        <v>567</v>
      </c>
      <c r="D1723" s="97" t="s">
        <v>476</v>
      </c>
      <c r="E1723" s="108">
        <v>489</v>
      </c>
      <c r="F1723" s="109" t="s">
        <v>577</v>
      </c>
    </row>
    <row r="1724" spans="1:6" s="91" customFormat="1" ht="12.75" customHeight="1">
      <c r="A1724" s="96" t="s">
        <v>567</v>
      </c>
      <c r="D1724" s="97" t="s">
        <v>476</v>
      </c>
      <c r="E1724" s="108">
        <v>490</v>
      </c>
      <c r="F1724" s="109" t="s">
        <v>578</v>
      </c>
    </row>
    <row r="1725" spans="1:6" s="91" customFormat="1" ht="12.75" customHeight="1">
      <c r="A1725" s="96" t="s">
        <v>567</v>
      </c>
      <c r="D1725" s="97" t="s">
        <v>476</v>
      </c>
      <c r="E1725" s="108">
        <v>491</v>
      </c>
      <c r="F1725" s="109" t="s">
        <v>579</v>
      </c>
    </row>
    <row r="1726" spans="1:6" s="91" customFormat="1" ht="12.75" customHeight="1">
      <c r="A1726" s="96" t="s">
        <v>567</v>
      </c>
      <c r="D1726" s="97" t="s">
        <v>476</v>
      </c>
      <c r="E1726" s="108">
        <v>492</v>
      </c>
      <c r="F1726" s="109" t="s">
        <v>580</v>
      </c>
    </row>
    <row r="1727" spans="1:6" s="91" customFormat="1" ht="12.75" customHeight="1">
      <c r="A1727" s="96" t="s">
        <v>567</v>
      </c>
      <c r="D1727" s="97" t="s">
        <v>476</v>
      </c>
      <c r="E1727" s="108">
        <v>493</v>
      </c>
      <c r="F1727" s="109" t="s">
        <v>581</v>
      </c>
    </row>
    <row r="1728" spans="1:6" s="91" customFormat="1" ht="12.75" customHeight="1">
      <c r="A1728" s="96" t="s">
        <v>567</v>
      </c>
      <c r="D1728" s="97" t="s">
        <v>476</v>
      </c>
      <c r="E1728" s="108">
        <v>494</v>
      </c>
      <c r="F1728" s="109" t="s">
        <v>582</v>
      </c>
    </row>
    <row r="1729" spans="1:6" s="91" customFormat="1" ht="12.75" customHeight="1">
      <c r="A1729" s="96" t="s">
        <v>567</v>
      </c>
      <c r="D1729" s="97" t="s">
        <v>476</v>
      </c>
      <c r="E1729" s="108">
        <v>495</v>
      </c>
      <c r="F1729" s="109" t="s">
        <v>583</v>
      </c>
    </row>
    <row r="1730" spans="1:6" s="91" customFormat="1" ht="12.75" customHeight="1">
      <c r="A1730" s="96" t="s">
        <v>567</v>
      </c>
      <c r="D1730" s="97" t="s">
        <v>476</v>
      </c>
      <c r="E1730" s="108">
        <v>496</v>
      </c>
      <c r="F1730" s="109" t="s">
        <v>473</v>
      </c>
    </row>
    <row r="1731" spans="1:6" s="91" customFormat="1" ht="12.75" customHeight="1">
      <c r="A1731" s="96" t="s">
        <v>584</v>
      </c>
      <c r="D1731" s="97" t="s">
        <v>458</v>
      </c>
      <c r="E1731" s="102">
        <v>497</v>
      </c>
      <c r="F1731" s="110" t="s">
        <v>585</v>
      </c>
    </row>
    <row r="1732" spans="1:6" s="91" customFormat="1" ht="12.75" customHeight="1">
      <c r="A1732" s="96" t="s">
        <v>584</v>
      </c>
      <c r="D1732" s="97" t="s">
        <v>458</v>
      </c>
      <c r="E1732" s="102">
        <v>498</v>
      </c>
      <c r="F1732" s="110" t="s">
        <v>586</v>
      </c>
    </row>
    <row r="1733" spans="1:6" s="91" customFormat="1" ht="12.75" customHeight="1">
      <c r="A1733" s="96" t="s">
        <v>584</v>
      </c>
      <c r="D1733" s="97" t="s">
        <v>458</v>
      </c>
      <c r="E1733" s="102">
        <v>499</v>
      </c>
      <c r="F1733" s="113" t="s">
        <v>587</v>
      </c>
    </row>
    <row r="1734" spans="1:6" s="91" customFormat="1" ht="12.75" customHeight="1">
      <c r="A1734" s="96" t="s">
        <v>584</v>
      </c>
      <c r="D1734" s="97" t="s">
        <v>458</v>
      </c>
      <c r="E1734" s="102">
        <v>500</v>
      </c>
      <c r="F1734" s="110" t="s">
        <v>588</v>
      </c>
    </row>
    <row r="1735" spans="1:6" s="91" customFormat="1" ht="12.75" customHeight="1">
      <c r="A1735" s="96" t="s">
        <v>584</v>
      </c>
      <c r="D1735" s="97" t="s">
        <v>458</v>
      </c>
      <c r="E1735" s="102">
        <v>501</v>
      </c>
      <c r="F1735" s="110" t="s">
        <v>589</v>
      </c>
    </row>
    <row r="1736" spans="1:6" s="91" customFormat="1" ht="12.75" customHeight="1">
      <c r="A1736" s="96" t="s">
        <v>584</v>
      </c>
      <c r="D1736" s="97" t="s">
        <v>458</v>
      </c>
      <c r="E1736" s="102">
        <v>502</v>
      </c>
      <c r="F1736" s="110" t="s">
        <v>590</v>
      </c>
    </row>
    <row r="1737" spans="1:6" s="91" customFormat="1" ht="12.75" customHeight="1">
      <c r="A1737" s="96" t="s">
        <v>584</v>
      </c>
      <c r="D1737" s="97" t="s">
        <v>458</v>
      </c>
      <c r="E1737" s="102">
        <v>503</v>
      </c>
      <c r="F1737" s="110" t="s">
        <v>583</v>
      </c>
    </row>
    <row r="1738" spans="1:6" s="91" customFormat="1" ht="12.75" customHeight="1">
      <c r="A1738" s="96" t="s">
        <v>584</v>
      </c>
      <c r="D1738" s="97" t="s">
        <v>458</v>
      </c>
      <c r="E1738" s="102">
        <v>504</v>
      </c>
      <c r="F1738" s="110" t="s">
        <v>473</v>
      </c>
    </row>
    <row r="1739" spans="1:6" s="91" customFormat="1" ht="12.75" customHeight="1">
      <c r="A1739" s="96" t="s">
        <v>591</v>
      </c>
      <c r="D1739" s="97" t="s">
        <v>458</v>
      </c>
      <c r="E1739" s="98">
        <v>236</v>
      </c>
      <c r="F1739" s="105" t="s">
        <v>592</v>
      </c>
    </row>
    <row r="1740" spans="1:6" s="91" customFormat="1" ht="12.75" customHeight="1">
      <c r="A1740" s="96" t="s">
        <v>591</v>
      </c>
      <c r="D1740" s="97" t="s">
        <v>458</v>
      </c>
      <c r="E1740" s="98">
        <v>237</v>
      </c>
      <c r="F1740" s="105" t="s">
        <v>593</v>
      </c>
    </row>
    <row r="1741" spans="1:6" s="91" customFormat="1" ht="12.75" customHeight="1">
      <c r="A1741" s="96" t="s">
        <v>591</v>
      </c>
      <c r="D1741" s="97" t="s">
        <v>458</v>
      </c>
      <c r="E1741" s="98">
        <v>238</v>
      </c>
      <c r="F1741" s="105" t="s">
        <v>594</v>
      </c>
    </row>
    <row r="1742" spans="1:6" s="91" customFormat="1" ht="12.75" customHeight="1">
      <c r="A1742" s="96" t="s">
        <v>591</v>
      </c>
      <c r="D1742" s="97" t="s">
        <v>458</v>
      </c>
      <c r="E1742" s="98">
        <v>239</v>
      </c>
      <c r="F1742" s="105" t="s">
        <v>595</v>
      </c>
    </row>
    <row r="1743" spans="1:6" s="91" customFormat="1" ht="12.75" customHeight="1">
      <c r="A1743" s="96" t="s">
        <v>591</v>
      </c>
      <c r="D1743" s="97"/>
      <c r="E1743" s="98">
        <v>240</v>
      </c>
      <c r="F1743" s="105" t="s">
        <v>596</v>
      </c>
    </row>
    <row r="1744" spans="1:6" s="91" customFormat="1" ht="12.75" customHeight="1">
      <c r="A1744" s="96" t="s">
        <v>591</v>
      </c>
      <c r="D1744" s="97" t="s">
        <v>458</v>
      </c>
      <c r="E1744" s="98">
        <v>241</v>
      </c>
      <c r="F1744" s="105" t="s">
        <v>597</v>
      </c>
    </row>
    <row r="1745" spans="1:6" s="91" customFormat="1" ht="12.75" customHeight="1">
      <c r="A1745" s="96" t="s">
        <v>591</v>
      </c>
      <c r="D1745" s="97" t="s">
        <v>458</v>
      </c>
      <c r="E1745" s="98">
        <v>242</v>
      </c>
      <c r="F1745" s="105" t="s">
        <v>598</v>
      </c>
    </row>
    <row r="1746" spans="1:6" s="91" customFormat="1" ht="12.75" customHeight="1">
      <c r="A1746" s="96" t="s">
        <v>591</v>
      </c>
      <c r="D1746" s="97"/>
      <c r="E1746" s="98">
        <v>243</v>
      </c>
      <c r="F1746" s="105" t="s">
        <v>599</v>
      </c>
    </row>
    <row r="1747" spans="1:6" s="91" customFormat="1" ht="12.75" customHeight="1">
      <c r="A1747" s="96" t="s">
        <v>591</v>
      </c>
      <c r="D1747" s="97"/>
      <c r="E1747" s="98">
        <v>244</v>
      </c>
      <c r="F1747" s="105" t="s">
        <v>474</v>
      </c>
    </row>
    <row r="1748" spans="1:6" s="91" customFormat="1" ht="12.75" customHeight="1">
      <c r="A1748" s="96" t="s">
        <v>591</v>
      </c>
      <c r="D1748" s="97" t="s">
        <v>458</v>
      </c>
      <c r="E1748" s="98">
        <v>245</v>
      </c>
      <c r="F1748" s="105" t="s">
        <v>600</v>
      </c>
    </row>
    <row r="1749" spans="1:6" s="91" customFormat="1" ht="12.75" customHeight="1">
      <c r="A1749" s="96" t="s">
        <v>591</v>
      </c>
      <c r="D1749" s="97"/>
      <c r="E1749" s="98">
        <v>246</v>
      </c>
      <c r="F1749" s="105" t="s">
        <v>601</v>
      </c>
    </row>
    <row r="1750" spans="1:6" s="91" customFormat="1" ht="12.75" customHeight="1">
      <c r="A1750" s="96" t="s">
        <v>591</v>
      </c>
      <c r="D1750" s="97" t="s">
        <v>476</v>
      </c>
      <c r="E1750" s="98">
        <v>247</v>
      </c>
      <c r="F1750" s="105" t="s">
        <v>602</v>
      </c>
    </row>
    <row r="1751" spans="1:6" s="91" customFormat="1" ht="12.75" customHeight="1">
      <c r="A1751" s="96" t="s">
        <v>591</v>
      </c>
      <c r="D1751" s="97" t="s">
        <v>476</v>
      </c>
      <c r="E1751" s="98">
        <v>248</v>
      </c>
      <c r="F1751" s="105" t="s">
        <v>603</v>
      </c>
    </row>
    <row r="1752" spans="1:6" s="91" customFormat="1" ht="12.75" customHeight="1">
      <c r="A1752" s="96" t="s">
        <v>591</v>
      </c>
      <c r="D1752" s="97" t="s">
        <v>476</v>
      </c>
      <c r="E1752" s="98">
        <v>249</v>
      </c>
      <c r="F1752" s="105" t="s">
        <v>604</v>
      </c>
    </row>
    <row r="1753" spans="1:6" s="91" customFormat="1" ht="12.75" customHeight="1">
      <c r="A1753" s="96" t="s">
        <v>591</v>
      </c>
      <c r="D1753" s="97" t="s">
        <v>476</v>
      </c>
      <c r="E1753" s="98">
        <v>250</v>
      </c>
      <c r="F1753" s="105" t="s">
        <v>605</v>
      </c>
    </row>
    <row r="1754" spans="1:6" s="91" customFormat="1" ht="12.75" customHeight="1">
      <c r="A1754" s="96" t="s">
        <v>591</v>
      </c>
      <c r="D1754" s="97" t="s">
        <v>476</v>
      </c>
      <c r="E1754" s="98">
        <v>251</v>
      </c>
      <c r="F1754" s="105" t="s">
        <v>606</v>
      </c>
    </row>
    <row r="1755" spans="1:6" s="91" customFormat="1" ht="12.75" customHeight="1">
      <c r="A1755" s="96" t="s">
        <v>591</v>
      </c>
      <c r="D1755" s="97" t="s">
        <v>476</v>
      </c>
      <c r="E1755" s="98">
        <v>252</v>
      </c>
      <c r="F1755" s="105" t="s">
        <v>607</v>
      </c>
    </row>
    <row r="1756" spans="1:6" s="91" customFormat="1" ht="12.75" customHeight="1">
      <c r="A1756" s="96" t="s">
        <v>591</v>
      </c>
      <c r="D1756" s="97" t="s">
        <v>476</v>
      </c>
      <c r="E1756" s="98">
        <v>253</v>
      </c>
      <c r="F1756" s="105" t="s">
        <v>608</v>
      </c>
    </row>
    <row r="1757" spans="1:6" s="91" customFormat="1" ht="12.75" customHeight="1">
      <c r="A1757" s="96" t="s">
        <v>591</v>
      </c>
      <c r="D1757" s="97" t="s">
        <v>476</v>
      </c>
      <c r="E1757" s="98">
        <v>254</v>
      </c>
      <c r="F1757" s="105" t="s">
        <v>609</v>
      </c>
    </row>
    <row r="1758" spans="1:6" s="91" customFormat="1" ht="12.75" customHeight="1">
      <c r="A1758" s="96" t="s">
        <v>591</v>
      </c>
      <c r="D1758" s="97" t="s">
        <v>476</v>
      </c>
      <c r="E1758" s="98">
        <v>255</v>
      </c>
      <c r="F1758" s="105" t="s">
        <v>610</v>
      </c>
    </row>
    <row r="1759" spans="1:6" s="91" customFormat="1" ht="12.75" customHeight="1">
      <c r="A1759" s="96" t="s">
        <v>591</v>
      </c>
      <c r="D1759" s="97" t="s">
        <v>476</v>
      </c>
      <c r="E1759" s="98">
        <v>256</v>
      </c>
      <c r="F1759" s="105" t="s">
        <v>611</v>
      </c>
    </row>
    <row r="1760" spans="1:6" s="91" customFormat="1" ht="12.75" customHeight="1">
      <c r="A1760" s="96" t="s">
        <v>591</v>
      </c>
      <c r="D1760" s="97" t="s">
        <v>476</v>
      </c>
      <c r="E1760" s="98">
        <v>257</v>
      </c>
      <c r="F1760" s="105" t="s">
        <v>612</v>
      </c>
    </row>
    <row r="1761" spans="1:6" s="91" customFormat="1" ht="12.75" customHeight="1">
      <c r="A1761" s="96" t="s">
        <v>591</v>
      </c>
      <c r="D1761" s="97"/>
      <c r="E1761" s="106">
        <v>258</v>
      </c>
      <c r="F1761" s="105" t="s">
        <v>613</v>
      </c>
    </row>
    <row r="1762" spans="1:6" s="91" customFormat="1" ht="12.75" customHeight="1">
      <c r="A1762" s="96" t="s">
        <v>591</v>
      </c>
      <c r="D1762" s="97" t="s">
        <v>476</v>
      </c>
      <c r="E1762" s="98">
        <v>505</v>
      </c>
      <c r="F1762" s="105" t="s">
        <v>614</v>
      </c>
    </row>
    <row r="1763" spans="1:6" s="91" customFormat="1" ht="12.75" customHeight="1">
      <c r="A1763" s="96" t="s">
        <v>591</v>
      </c>
      <c r="D1763" s="97" t="s">
        <v>476</v>
      </c>
      <c r="E1763" s="98">
        <v>506</v>
      </c>
      <c r="F1763" s="105" t="s">
        <v>615</v>
      </c>
    </row>
    <row r="1764" spans="1:6" s="91" customFormat="1" ht="12.75" customHeight="1">
      <c r="A1764" s="96" t="s">
        <v>591</v>
      </c>
      <c r="D1764" s="97" t="s">
        <v>616</v>
      </c>
      <c r="E1764" s="98">
        <v>259</v>
      </c>
      <c r="F1764" s="105" t="s">
        <v>617</v>
      </c>
    </row>
    <row r="1765" spans="1:6" s="91" customFormat="1" ht="12.75" customHeight="1">
      <c r="A1765" s="96" t="s">
        <v>591</v>
      </c>
      <c r="D1765" s="97" t="s">
        <v>616</v>
      </c>
      <c r="E1765" s="98">
        <v>260</v>
      </c>
      <c r="F1765" s="105" t="s">
        <v>618</v>
      </c>
    </row>
    <row r="1766" spans="1:6" s="91" customFormat="1" ht="12.75" customHeight="1">
      <c r="A1766" s="96" t="s">
        <v>591</v>
      </c>
      <c r="D1766" s="97" t="s">
        <v>616</v>
      </c>
      <c r="E1766" s="98">
        <v>261</v>
      </c>
      <c r="F1766" s="105" t="s">
        <v>619</v>
      </c>
    </row>
    <row r="1767" spans="1:6" s="91" customFormat="1" ht="12.75" customHeight="1">
      <c r="A1767" s="96" t="s">
        <v>591</v>
      </c>
      <c r="D1767" s="97" t="s">
        <v>616</v>
      </c>
      <c r="E1767" s="98">
        <v>262</v>
      </c>
      <c r="F1767" s="105" t="s">
        <v>620</v>
      </c>
    </row>
    <row r="1768" spans="1:6" s="91" customFormat="1" ht="12.75" customHeight="1">
      <c r="A1768" s="96" t="s">
        <v>591</v>
      </c>
      <c r="D1768" s="97" t="s">
        <v>616</v>
      </c>
      <c r="E1768" s="98">
        <v>263</v>
      </c>
      <c r="F1768" s="105" t="s">
        <v>621</v>
      </c>
    </row>
    <row r="1769" spans="1:6" s="91" customFormat="1" ht="12.75" customHeight="1">
      <c r="A1769" s="96" t="s">
        <v>591</v>
      </c>
      <c r="D1769" s="97" t="s">
        <v>616</v>
      </c>
      <c r="E1769" s="98">
        <v>264</v>
      </c>
      <c r="F1769" s="105" t="s">
        <v>622</v>
      </c>
    </row>
    <row r="1770" spans="1:6" s="91" customFormat="1" ht="12.75" customHeight="1">
      <c r="A1770" s="96" t="s">
        <v>591</v>
      </c>
      <c r="D1770" s="97" t="s">
        <v>616</v>
      </c>
      <c r="E1770" s="98">
        <v>265</v>
      </c>
      <c r="F1770" s="105" t="s">
        <v>623</v>
      </c>
    </row>
    <row r="1771" spans="1:6" s="91" customFormat="1" ht="12.75" customHeight="1">
      <c r="A1771" s="96" t="s">
        <v>591</v>
      </c>
      <c r="D1771" s="97" t="s">
        <v>616</v>
      </c>
      <c r="E1771" s="98">
        <v>266</v>
      </c>
      <c r="F1771" s="105" t="s">
        <v>624</v>
      </c>
    </row>
    <row r="1772" spans="1:6" s="91" customFormat="1" ht="12.75" customHeight="1">
      <c r="A1772" s="96" t="s">
        <v>591</v>
      </c>
      <c r="D1772" s="97" t="s">
        <v>616</v>
      </c>
      <c r="E1772" s="98">
        <v>267</v>
      </c>
      <c r="F1772" s="105" t="s">
        <v>625</v>
      </c>
    </row>
    <row r="1773" spans="1:6" s="91" customFormat="1" ht="12.75" customHeight="1">
      <c r="A1773" s="96" t="s">
        <v>591</v>
      </c>
      <c r="D1773" s="97" t="s">
        <v>616</v>
      </c>
      <c r="E1773" s="98">
        <v>268</v>
      </c>
      <c r="F1773" s="105" t="s">
        <v>626</v>
      </c>
    </row>
    <row r="1774" spans="1:6" s="91" customFormat="1" ht="12.75" customHeight="1">
      <c r="A1774" s="96" t="s">
        <v>591</v>
      </c>
      <c r="D1774" s="97" t="s">
        <v>616</v>
      </c>
      <c r="E1774" s="98">
        <v>507</v>
      </c>
      <c r="F1774" s="105" t="s">
        <v>627</v>
      </c>
    </row>
    <row r="1775" spans="1:6" s="91" customFormat="1" ht="12.75" customHeight="1">
      <c r="A1775" s="96" t="s">
        <v>591</v>
      </c>
      <c r="D1775" s="97" t="s">
        <v>628</v>
      </c>
      <c r="E1775" s="98">
        <v>269</v>
      </c>
      <c r="F1775" s="105" t="s">
        <v>629</v>
      </c>
    </row>
    <row r="1776" spans="1:6" s="91" customFormat="1" ht="12.75" customHeight="1">
      <c r="A1776" s="96" t="s">
        <v>591</v>
      </c>
      <c r="D1776" s="97" t="s">
        <v>628</v>
      </c>
      <c r="E1776" s="98">
        <v>270</v>
      </c>
      <c r="F1776" s="105" t="s">
        <v>630</v>
      </c>
    </row>
    <row r="1777" spans="1:6" s="91" customFormat="1" ht="12.75" customHeight="1">
      <c r="A1777" s="96" t="s">
        <v>591</v>
      </c>
      <c r="D1777" s="97" t="s">
        <v>628</v>
      </c>
      <c r="E1777" s="98">
        <v>271</v>
      </c>
      <c r="F1777" s="105" t="s">
        <v>631</v>
      </c>
    </row>
    <row r="1778" spans="1:6" s="91" customFormat="1" ht="12.75" customHeight="1">
      <c r="A1778" s="96" t="s">
        <v>591</v>
      </c>
      <c r="D1778" s="97" t="s">
        <v>628</v>
      </c>
      <c r="E1778" s="98">
        <v>272</v>
      </c>
      <c r="F1778" s="105" t="s">
        <v>632</v>
      </c>
    </row>
    <row r="1779" spans="1:6" s="91" customFormat="1" ht="12.75" customHeight="1">
      <c r="A1779" s="96" t="s">
        <v>591</v>
      </c>
      <c r="D1779" s="97" t="s">
        <v>628</v>
      </c>
      <c r="E1779" s="98">
        <v>273</v>
      </c>
      <c r="F1779" s="105" t="s">
        <v>633</v>
      </c>
    </row>
    <row r="1780" spans="1:6" s="91" customFormat="1" ht="12.75" customHeight="1">
      <c r="A1780" s="96" t="s">
        <v>591</v>
      </c>
      <c r="D1780" s="97" t="s">
        <v>628</v>
      </c>
      <c r="E1780" s="98">
        <v>274</v>
      </c>
      <c r="F1780" s="105" t="s">
        <v>634</v>
      </c>
    </row>
    <row r="1781" spans="1:6" s="91" customFormat="1" ht="12.75" customHeight="1">
      <c r="A1781" s="96" t="s">
        <v>591</v>
      </c>
      <c r="D1781" s="97" t="s">
        <v>628</v>
      </c>
      <c r="E1781" s="98">
        <v>275</v>
      </c>
      <c r="F1781" s="105" t="s">
        <v>635</v>
      </c>
    </row>
    <row r="1782" spans="1:6" s="91" customFormat="1" ht="12.75" customHeight="1">
      <c r="A1782" s="96" t="s">
        <v>591</v>
      </c>
      <c r="D1782" s="97" t="s">
        <v>628</v>
      </c>
      <c r="E1782" s="98">
        <v>276</v>
      </c>
      <c r="F1782" s="105" t="s">
        <v>636</v>
      </c>
    </row>
    <row r="1783" spans="1:6" s="91" customFormat="1" ht="12.75" customHeight="1">
      <c r="A1783" s="96" t="s">
        <v>591</v>
      </c>
      <c r="D1783" s="97" t="s">
        <v>628</v>
      </c>
      <c r="E1783" s="98">
        <v>277</v>
      </c>
      <c r="F1783" s="105" t="s">
        <v>637</v>
      </c>
    </row>
    <row r="1784" spans="1:6" s="91" customFormat="1" ht="12.75" customHeight="1">
      <c r="A1784" s="96" t="s">
        <v>591</v>
      </c>
      <c r="D1784" s="97" t="s">
        <v>628</v>
      </c>
      <c r="E1784" s="98">
        <v>278</v>
      </c>
      <c r="F1784" s="105" t="s">
        <v>638</v>
      </c>
    </row>
    <row r="1785" spans="1:6" s="91" customFormat="1" ht="12.75" customHeight="1">
      <c r="A1785" s="96" t="s">
        <v>639</v>
      </c>
      <c r="D1785" s="97" t="s">
        <v>458</v>
      </c>
      <c r="E1785" s="98">
        <v>279</v>
      </c>
      <c r="F1785" s="105" t="s">
        <v>640</v>
      </c>
    </row>
    <row r="1786" spans="1:6" s="91" customFormat="1" ht="12.75" customHeight="1">
      <c r="A1786" s="96" t="s">
        <v>639</v>
      </c>
      <c r="D1786" s="97" t="s">
        <v>458</v>
      </c>
      <c r="E1786" s="98">
        <v>280</v>
      </c>
      <c r="F1786" s="105" t="s">
        <v>641</v>
      </c>
    </row>
    <row r="1787" spans="1:6" s="91" customFormat="1" ht="12.75" customHeight="1">
      <c r="A1787" s="96" t="s">
        <v>639</v>
      </c>
      <c r="D1787" s="97" t="s">
        <v>458</v>
      </c>
      <c r="E1787" s="98">
        <v>281</v>
      </c>
      <c r="F1787" s="105" t="s">
        <v>594</v>
      </c>
    </row>
    <row r="1788" spans="1:6" s="91" customFormat="1" ht="12.75" customHeight="1">
      <c r="A1788" s="96" t="s">
        <v>639</v>
      </c>
      <c r="D1788" s="97" t="s">
        <v>458</v>
      </c>
      <c r="E1788" s="98">
        <v>282</v>
      </c>
      <c r="F1788" s="105" t="s">
        <v>642</v>
      </c>
    </row>
    <row r="1789" spans="1:6" s="91" customFormat="1" ht="12.75" customHeight="1">
      <c r="A1789" s="96" t="s">
        <v>639</v>
      </c>
      <c r="D1789" s="97" t="s">
        <v>458</v>
      </c>
      <c r="E1789" s="98">
        <v>283</v>
      </c>
      <c r="F1789" s="105" t="s">
        <v>643</v>
      </c>
    </row>
    <row r="1790" spans="1:6" s="91" customFormat="1" ht="12.75" customHeight="1">
      <c r="A1790" s="96" t="s">
        <v>639</v>
      </c>
      <c r="D1790" s="97" t="s">
        <v>458</v>
      </c>
      <c r="E1790" s="98">
        <v>284</v>
      </c>
      <c r="F1790" s="105" t="s">
        <v>598</v>
      </c>
    </row>
    <row r="1791" spans="1:6" s="91" customFormat="1" ht="12.75" customHeight="1">
      <c r="A1791" s="96" t="s">
        <v>639</v>
      </c>
      <c r="D1791" s="97"/>
      <c r="E1791" s="98">
        <v>285</v>
      </c>
      <c r="F1791" s="105" t="s">
        <v>599</v>
      </c>
    </row>
    <row r="1792" spans="1:6" s="91" customFormat="1" ht="12.75" customHeight="1">
      <c r="A1792" s="96" t="s">
        <v>639</v>
      </c>
      <c r="D1792" s="97"/>
      <c r="E1792" s="98">
        <v>286</v>
      </c>
      <c r="F1792" s="105" t="s">
        <v>474</v>
      </c>
    </row>
    <row r="1793" spans="1:6" s="91" customFormat="1" ht="12.75" customHeight="1">
      <c r="A1793" s="96" t="s">
        <v>639</v>
      </c>
      <c r="D1793" s="97"/>
      <c r="E1793" s="98">
        <v>287</v>
      </c>
      <c r="F1793" s="107" t="s">
        <v>613</v>
      </c>
    </row>
    <row r="1794" spans="1:6" s="91" customFormat="1" ht="12.75" customHeight="1">
      <c r="A1794" s="96" t="s">
        <v>639</v>
      </c>
      <c r="D1794" s="97"/>
      <c r="E1794" s="98">
        <v>288</v>
      </c>
      <c r="F1794" s="105" t="s">
        <v>601</v>
      </c>
    </row>
    <row r="1795" spans="1:6" s="91" customFormat="1" ht="12.75" customHeight="1">
      <c r="A1795" s="96" t="s">
        <v>639</v>
      </c>
      <c r="D1795" s="97" t="s">
        <v>476</v>
      </c>
      <c r="E1795" s="108">
        <v>289</v>
      </c>
      <c r="F1795" s="99" t="s">
        <v>644</v>
      </c>
    </row>
    <row r="1796" spans="1:6" s="91" customFormat="1" ht="12.75" customHeight="1">
      <c r="A1796" s="96" t="s">
        <v>639</v>
      </c>
      <c r="D1796" s="97" t="s">
        <v>476</v>
      </c>
      <c r="E1796" s="98">
        <v>290</v>
      </c>
      <c r="F1796" s="99" t="s">
        <v>603</v>
      </c>
    </row>
    <row r="1797" spans="1:6" s="91" customFormat="1" ht="12.75" customHeight="1">
      <c r="A1797" s="96" t="s">
        <v>639</v>
      </c>
      <c r="D1797" s="97" t="s">
        <v>476</v>
      </c>
      <c r="E1797" s="98">
        <v>291</v>
      </c>
      <c r="F1797" s="99" t="s">
        <v>604</v>
      </c>
    </row>
    <row r="1798" spans="1:6" s="91" customFormat="1" ht="12.75" customHeight="1">
      <c r="A1798" s="96" t="s">
        <v>639</v>
      </c>
      <c r="D1798" s="97" t="s">
        <v>476</v>
      </c>
      <c r="E1798" s="98">
        <v>292</v>
      </c>
      <c r="F1798" s="99" t="s">
        <v>605</v>
      </c>
    </row>
    <row r="1799" spans="1:6" s="91" customFormat="1" ht="12.75" customHeight="1">
      <c r="A1799" s="96" t="s">
        <v>639</v>
      </c>
      <c r="D1799" s="97" t="s">
        <v>476</v>
      </c>
      <c r="E1799" s="98">
        <v>293</v>
      </c>
      <c r="F1799" s="99" t="s">
        <v>606</v>
      </c>
    </row>
    <row r="1800" spans="1:6" s="91" customFormat="1" ht="12.75" customHeight="1">
      <c r="A1800" s="96" t="s">
        <v>639</v>
      </c>
      <c r="D1800" s="97" t="s">
        <v>476</v>
      </c>
      <c r="E1800" s="98">
        <v>294</v>
      </c>
      <c r="F1800" s="99" t="s">
        <v>645</v>
      </c>
    </row>
    <row r="1801" spans="1:6" s="91" customFormat="1" ht="12.75" customHeight="1">
      <c r="A1801" s="96" t="s">
        <v>639</v>
      </c>
      <c r="D1801" s="97" t="s">
        <v>476</v>
      </c>
      <c r="E1801" s="98">
        <v>295</v>
      </c>
      <c r="F1801" s="99" t="s">
        <v>608</v>
      </c>
    </row>
    <row r="1802" spans="1:6" s="91" customFormat="1" ht="12.75" customHeight="1">
      <c r="A1802" s="96" t="s">
        <v>639</v>
      </c>
      <c r="D1802" s="97" t="s">
        <v>476</v>
      </c>
      <c r="E1802" s="98">
        <v>529</v>
      </c>
      <c r="F1802" s="99" t="s">
        <v>609</v>
      </c>
    </row>
    <row r="1803" spans="1:6" s="91" customFormat="1" ht="12.75" customHeight="1">
      <c r="A1803" s="96" t="s">
        <v>639</v>
      </c>
      <c r="D1803" s="97" t="s">
        <v>476</v>
      </c>
      <c r="E1803" s="98">
        <v>296</v>
      </c>
      <c r="F1803" s="99" t="s">
        <v>610</v>
      </c>
    </row>
    <row r="1804" spans="1:6" s="91" customFormat="1" ht="12.75" customHeight="1">
      <c r="A1804" s="96" t="s">
        <v>639</v>
      </c>
      <c r="D1804" s="97" t="s">
        <v>476</v>
      </c>
      <c r="E1804" s="98">
        <v>297</v>
      </c>
      <c r="F1804" s="99" t="s">
        <v>611</v>
      </c>
    </row>
    <row r="1805" spans="1:6" s="91" customFormat="1" ht="12.75" customHeight="1">
      <c r="A1805" s="96" t="s">
        <v>639</v>
      </c>
      <c r="D1805" s="97" t="s">
        <v>476</v>
      </c>
      <c r="E1805" s="98">
        <v>298</v>
      </c>
      <c r="F1805" s="99" t="s">
        <v>612</v>
      </c>
    </row>
    <row r="1806" spans="1:6" s="91" customFormat="1" ht="12.75" customHeight="1">
      <c r="A1806" s="96" t="s">
        <v>639</v>
      </c>
      <c r="D1806" s="97" t="s">
        <v>646</v>
      </c>
      <c r="E1806" s="98">
        <v>299</v>
      </c>
      <c r="F1806" s="99" t="s">
        <v>596</v>
      </c>
    </row>
    <row r="1807" spans="1:6" s="91" customFormat="1" ht="12.75" customHeight="1">
      <c r="A1807" s="96" t="s">
        <v>639</v>
      </c>
      <c r="D1807" s="97" t="s">
        <v>476</v>
      </c>
      <c r="E1807" s="102">
        <v>525</v>
      </c>
      <c r="F1807" s="99" t="s">
        <v>647</v>
      </c>
    </row>
    <row r="1808" spans="1:6" s="91" customFormat="1" ht="12.75" customHeight="1">
      <c r="A1808" s="96" t="s">
        <v>639</v>
      </c>
      <c r="D1808" s="97" t="s">
        <v>476</v>
      </c>
      <c r="E1808" s="102">
        <v>508</v>
      </c>
      <c r="F1808" s="99" t="s">
        <v>615</v>
      </c>
    </row>
    <row r="1809" spans="1:6" s="91" customFormat="1" ht="12.75" customHeight="1">
      <c r="A1809" s="96" t="s">
        <v>639</v>
      </c>
      <c r="D1809" s="97" t="s">
        <v>616</v>
      </c>
      <c r="E1809" s="98">
        <v>300</v>
      </c>
      <c r="F1809" s="99" t="s">
        <v>617</v>
      </c>
    </row>
    <row r="1810" spans="1:6" s="91" customFormat="1" ht="12.75" customHeight="1">
      <c r="A1810" s="96" t="s">
        <v>639</v>
      </c>
      <c r="D1810" s="97" t="s">
        <v>616</v>
      </c>
      <c r="E1810" s="98">
        <v>301</v>
      </c>
      <c r="F1810" s="99" t="s">
        <v>618</v>
      </c>
    </row>
    <row r="1811" spans="1:6" s="91" customFormat="1" ht="12.75" customHeight="1">
      <c r="A1811" s="96" t="s">
        <v>639</v>
      </c>
      <c r="D1811" s="97" t="s">
        <v>616</v>
      </c>
      <c r="E1811" s="98">
        <v>302</v>
      </c>
      <c r="F1811" s="99" t="s">
        <v>619</v>
      </c>
    </row>
    <row r="1812" spans="1:6" s="91" customFormat="1" ht="12.75" customHeight="1">
      <c r="A1812" s="96" t="s">
        <v>639</v>
      </c>
      <c r="D1812" s="97" t="s">
        <v>616</v>
      </c>
      <c r="E1812" s="98">
        <v>303</v>
      </c>
      <c r="F1812" s="99" t="s">
        <v>620</v>
      </c>
    </row>
    <row r="1813" spans="1:6" s="91" customFormat="1" ht="12.75" customHeight="1">
      <c r="A1813" s="96" t="s">
        <v>639</v>
      </c>
      <c r="D1813" s="97" t="s">
        <v>616</v>
      </c>
      <c r="E1813" s="98">
        <v>304</v>
      </c>
      <c r="F1813" s="99" t="s">
        <v>648</v>
      </c>
    </row>
    <row r="1814" spans="1:6" s="91" customFormat="1" ht="12.75" customHeight="1">
      <c r="A1814" s="96" t="s">
        <v>639</v>
      </c>
      <c r="D1814" s="97" t="s">
        <v>616</v>
      </c>
      <c r="E1814" s="98">
        <v>305</v>
      </c>
      <c r="F1814" s="99" t="s">
        <v>622</v>
      </c>
    </row>
    <row r="1815" spans="1:6" s="91" customFormat="1" ht="12.75" customHeight="1">
      <c r="A1815" s="96" t="s">
        <v>639</v>
      </c>
      <c r="D1815" s="97" t="s">
        <v>616</v>
      </c>
      <c r="E1815" s="98">
        <v>306</v>
      </c>
      <c r="F1815" s="99" t="s">
        <v>623</v>
      </c>
    </row>
    <row r="1816" spans="1:6" s="91" customFormat="1" ht="12.75" customHeight="1">
      <c r="A1816" s="96" t="s">
        <v>639</v>
      </c>
      <c r="D1816" s="97" t="s">
        <v>616</v>
      </c>
      <c r="E1816" s="98">
        <v>307</v>
      </c>
      <c r="F1816" s="99" t="s">
        <v>624</v>
      </c>
    </row>
    <row r="1817" spans="1:6" s="91" customFormat="1" ht="12.75" customHeight="1">
      <c r="A1817" s="96" t="s">
        <v>639</v>
      </c>
      <c r="D1817" s="97" t="s">
        <v>616</v>
      </c>
      <c r="E1817" s="98">
        <v>308</v>
      </c>
      <c r="F1817" s="99" t="s">
        <v>625</v>
      </c>
    </row>
    <row r="1818" spans="1:6" s="91" customFormat="1" ht="12.75" customHeight="1">
      <c r="A1818" s="96" t="s">
        <v>639</v>
      </c>
      <c r="D1818" s="97" t="s">
        <v>616</v>
      </c>
      <c r="E1818" s="98">
        <v>309</v>
      </c>
      <c r="F1818" s="99" t="s">
        <v>626</v>
      </c>
    </row>
    <row r="1819" spans="1:6" s="91" customFormat="1" ht="12.75" customHeight="1">
      <c r="A1819" s="96" t="s">
        <v>639</v>
      </c>
      <c r="D1819" s="97" t="s">
        <v>616</v>
      </c>
      <c r="E1819" s="98">
        <v>509</v>
      </c>
      <c r="F1819" s="99" t="s">
        <v>627</v>
      </c>
    </row>
    <row r="1820" spans="1:6" s="91" customFormat="1" ht="12.75" customHeight="1">
      <c r="A1820" s="96" t="s">
        <v>639</v>
      </c>
      <c r="D1820" s="97" t="s">
        <v>628</v>
      </c>
      <c r="E1820" s="98">
        <v>310</v>
      </c>
      <c r="F1820" s="99" t="s">
        <v>649</v>
      </c>
    </row>
    <row r="1821" spans="1:6" s="91" customFormat="1" ht="12.75" customHeight="1">
      <c r="A1821" s="96" t="s">
        <v>639</v>
      </c>
      <c r="D1821" s="97" t="s">
        <v>628</v>
      </c>
      <c r="E1821" s="98">
        <v>311</v>
      </c>
      <c r="F1821" s="99" t="s">
        <v>630</v>
      </c>
    </row>
    <row r="1822" spans="1:6" s="91" customFormat="1" ht="12.75" customHeight="1">
      <c r="A1822" s="96" t="s">
        <v>639</v>
      </c>
      <c r="D1822" s="97" t="s">
        <v>628</v>
      </c>
      <c r="E1822" s="98">
        <v>312</v>
      </c>
      <c r="F1822" s="99" t="s">
        <v>650</v>
      </c>
    </row>
    <row r="1823" spans="1:6" s="91" customFormat="1" ht="12.75" customHeight="1">
      <c r="A1823" s="96" t="s">
        <v>639</v>
      </c>
      <c r="D1823" s="97" t="s">
        <v>628</v>
      </c>
      <c r="E1823" s="98">
        <v>313</v>
      </c>
      <c r="F1823" s="99" t="s">
        <v>632</v>
      </c>
    </row>
    <row r="1824" spans="1:6" s="91" customFormat="1" ht="12.75" customHeight="1">
      <c r="A1824" s="96" t="s">
        <v>639</v>
      </c>
      <c r="D1824" s="97" t="s">
        <v>628</v>
      </c>
      <c r="E1824" s="98">
        <v>314</v>
      </c>
      <c r="F1824" s="99" t="s">
        <v>633</v>
      </c>
    </row>
    <row r="1825" spans="1:6" s="91" customFormat="1" ht="12.75" customHeight="1">
      <c r="A1825" s="96" t="s">
        <v>639</v>
      </c>
      <c r="D1825" s="97" t="s">
        <v>628</v>
      </c>
      <c r="E1825" s="98">
        <v>315</v>
      </c>
      <c r="F1825" s="99" t="s">
        <v>634</v>
      </c>
    </row>
    <row r="1826" spans="1:6" s="91" customFormat="1" ht="12.75" customHeight="1">
      <c r="A1826" s="96" t="s">
        <v>639</v>
      </c>
      <c r="D1826" s="97" t="s">
        <v>628</v>
      </c>
      <c r="E1826" s="98">
        <v>316</v>
      </c>
      <c r="F1826" s="99" t="s">
        <v>635</v>
      </c>
    </row>
    <row r="1827" spans="1:6" s="91" customFormat="1" ht="12.75" customHeight="1">
      <c r="A1827" s="96" t="s">
        <v>639</v>
      </c>
      <c r="D1827" s="97" t="s">
        <v>628</v>
      </c>
      <c r="E1827" s="98">
        <v>317</v>
      </c>
      <c r="F1827" s="99" t="s">
        <v>636</v>
      </c>
    </row>
    <row r="1828" spans="1:6" s="91" customFormat="1" ht="12.75" customHeight="1">
      <c r="A1828" s="96" t="s">
        <v>639</v>
      </c>
      <c r="D1828" s="97" t="s">
        <v>628</v>
      </c>
      <c r="E1828" s="98">
        <v>318</v>
      </c>
      <c r="F1828" s="99" t="s">
        <v>637</v>
      </c>
    </row>
    <row r="1829" spans="1:6" s="91" customFormat="1" ht="12.75" customHeight="1">
      <c r="A1829" s="96" t="s">
        <v>639</v>
      </c>
      <c r="D1829" s="97" t="s">
        <v>628</v>
      </c>
      <c r="E1829" s="98">
        <v>319</v>
      </c>
      <c r="F1829" s="99" t="s">
        <v>638</v>
      </c>
    </row>
    <row r="1830" spans="1:6" s="91" customFormat="1" ht="12.75" customHeight="1">
      <c r="A1830" s="96" t="s">
        <v>651</v>
      </c>
      <c r="D1830" s="97" t="s">
        <v>458</v>
      </c>
      <c r="E1830" s="98">
        <v>320</v>
      </c>
      <c r="F1830" s="99" t="s">
        <v>652</v>
      </c>
    </row>
    <row r="1831" spans="1:6" s="91" customFormat="1" ht="12.75" customHeight="1">
      <c r="A1831" s="96" t="s">
        <v>651</v>
      </c>
      <c r="D1831" s="97" t="s">
        <v>458</v>
      </c>
      <c r="E1831" s="98">
        <v>321</v>
      </c>
      <c r="F1831" s="99" t="s">
        <v>653</v>
      </c>
    </row>
    <row r="1832" spans="1:6" s="91" customFormat="1" ht="12.75" customHeight="1">
      <c r="A1832" s="96" t="s">
        <v>651</v>
      </c>
      <c r="D1832" s="97"/>
      <c r="E1832" s="98">
        <v>322</v>
      </c>
      <c r="F1832" s="99" t="s">
        <v>654</v>
      </c>
    </row>
    <row r="1833" spans="1:6" s="91" customFormat="1" ht="12.75" customHeight="1">
      <c r="A1833" s="96" t="s">
        <v>651</v>
      </c>
      <c r="D1833" s="97"/>
      <c r="E1833" s="98">
        <v>323</v>
      </c>
      <c r="F1833" s="99" t="s">
        <v>655</v>
      </c>
    </row>
    <row r="1834" spans="1:6" s="91" customFormat="1" ht="12.75" customHeight="1">
      <c r="A1834" s="96" t="s">
        <v>651</v>
      </c>
      <c r="D1834" s="97"/>
      <c r="E1834" s="98">
        <v>324</v>
      </c>
      <c r="F1834" s="99" t="s">
        <v>516</v>
      </c>
    </row>
    <row r="1835" spans="1:6" s="91" customFormat="1" ht="12.75" customHeight="1">
      <c r="A1835" s="96" t="s">
        <v>651</v>
      </c>
      <c r="D1835" s="97" t="s">
        <v>476</v>
      </c>
      <c r="E1835" s="98">
        <v>325</v>
      </c>
      <c r="F1835" s="99" t="s">
        <v>656</v>
      </c>
    </row>
    <row r="1836" spans="1:6" s="91" customFormat="1" ht="12.75" customHeight="1">
      <c r="A1836" s="96" t="s">
        <v>651</v>
      </c>
      <c r="D1836" s="97" t="s">
        <v>476</v>
      </c>
      <c r="E1836" s="98">
        <v>326</v>
      </c>
      <c r="F1836" s="103" t="s">
        <v>657</v>
      </c>
    </row>
    <row r="1837" spans="1:6" s="91" customFormat="1" ht="12.75" customHeight="1">
      <c r="A1837" s="96" t="s">
        <v>651</v>
      </c>
      <c r="D1837" s="97" t="s">
        <v>476</v>
      </c>
      <c r="E1837" s="98">
        <v>327</v>
      </c>
      <c r="F1837" s="103" t="s">
        <v>658</v>
      </c>
    </row>
    <row r="1838" spans="1:6" s="91" customFormat="1" ht="12.75" customHeight="1">
      <c r="A1838" s="96" t="s">
        <v>651</v>
      </c>
      <c r="D1838" s="97" t="s">
        <v>476</v>
      </c>
      <c r="E1838" s="98">
        <v>328</v>
      </c>
      <c r="F1838" s="99" t="s">
        <v>659</v>
      </c>
    </row>
    <row r="1839" spans="1:6" s="91" customFormat="1" ht="12.75" customHeight="1">
      <c r="A1839" s="96" t="s">
        <v>651</v>
      </c>
      <c r="D1839" s="97" t="s">
        <v>476</v>
      </c>
      <c r="E1839" s="98">
        <v>329</v>
      </c>
      <c r="F1839" s="99" t="s">
        <v>660</v>
      </c>
    </row>
    <row r="1840" spans="1:6" s="91" customFormat="1" ht="12.75" customHeight="1">
      <c r="A1840" s="96" t="s">
        <v>651</v>
      </c>
      <c r="D1840" s="97" t="s">
        <v>476</v>
      </c>
      <c r="E1840" s="98">
        <v>330</v>
      </c>
      <c r="F1840" s="99" t="s">
        <v>661</v>
      </c>
    </row>
    <row r="1841" spans="1:6" s="91" customFormat="1" ht="12.75" customHeight="1">
      <c r="A1841" s="96" t="s">
        <v>651</v>
      </c>
      <c r="D1841" s="97" t="s">
        <v>476</v>
      </c>
      <c r="E1841" s="98">
        <v>331</v>
      </c>
      <c r="F1841" s="99" t="s">
        <v>662</v>
      </c>
    </row>
    <row r="1842" spans="1:6" s="91" customFormat="1" ht="12.75" customHeight="1">
      <c r="A1842" s="96" t="s">
        <v>651</v>
      </c>
      <c r="D1842" s="97" t="s">
        <v>476</v>
      </c>
      <c r="E1842" s="98">
        <v>332</v>
      </c>
      <c r="F1842" s="99" t="s">
        <v>663</v>
      </c>
    </row>
    <row r="1843" spans="1:6" s="91" customFormat="1" ht="12.75" customHeight="1">
      <c r="A1843" s="96" t="s">
        <v>651</v>
      </c>
      <c r="D1843" s="97" t="s">
        <v>476</v>
      </c>
      <c r="E1843" s="98">
        <v>333</v>
      </c>
      <c r="F1843" s="99" t="s">
        <v>664</v>
      </c>
    </row>
    <row r="1844" spans="1:6" s="91" customFormat="1" ht="12.75" customHeight="1">
      <c r="A1844" s="96" t="s">
        <v>651</v>
      </c>
      <c r="D1844" s="97" t="s">
        <v>476</v>
      </c>
      <c r="E1844" s="98">
        <v>334</v>
      </c>
      <c r="F1844" s="99" t="s">
        <v>665</v>
      </c>
    </row>
    <row r="1845" spans="1:6" s="91" customFormat="1" ht="12.75" customHeight="1">
      <c r="A1845" s="96" t="s">
        <v>666</v>
      </c>
      <c r="D1845" s="97" t="s">
        <v>458</v>
      </c>
      <c r="E1845" s="98">
        <v>335</v>
      </c>
      <c r="F1845" s="103" t="s">
        <v>667</v>
      </c>
    </row>
    <row r="1846" spans="1:6" s="91" customFormat="1" ht="12.75" customHeight="1">
      <c r="A1846" s="96" t="s">
        <v>666</v>
      </c>
      <c r="D1846" s="97" t="s">
        <v>458</v>
      </c>
      <c r="E1846" s="98">
        <v>336</v>
      </c>
      <c r="F1846" s="103" t="s">
        <v>668</v>
      </c>
    </row>
    <row r="1847" spans="1:6" s="91" customFormat="1" ht="12.75" customHeight="1">
      <c r="A1847" s="96" t="s">
        <v>666</v>
      </c>
      <c r="D1847" s="97" t="s">
        <v>458</v>
      </c>
      <c r="E1847" s="98">
        <v>337</v>
      </c>
      <c r="F1847" s="99" t="s">
        <v>669</v>
      </c>
    </row>
    <row r="1848" spans="1:6" s="91" customFormat="1" ht="12.75" customHeight="1">
      <c r="A1848" s="96" t="s">
        <v>666</v>
      </c>
      <c r="D1848" s="97" t="s">
        <v>458</v>
      </c>
      <c r="E1848" s="98">
        <v>338</v>
      </c>
      <c r="F1848" s="103" t="s">
        <v>670</v>
      </c>
    </row>
    <row r="1849" spans="1:6" s="91" customFormat="1" ht="12.75" customHeight="1">
      <c r="A1849" s="96" t="s">
        <v>666</v>
      </c>
      <c r="D1849" s="97" t="s">
        <v>458</v>
      </c>
      <c r="E1849" s="98">
        <v>339</v>
      </c>
      <c r="F1849" s="103" t="s">
        <v>671</v>
      </c>
    </row>
    <row r="1850" spans="1:6" s="91" customFormat="1" ht="12.75" customHeight="1">
      <c r="A1850" s="96" t="s">
        <v>666</v>
      </c>
      <c r="D1850" s="97" t="s">
        <v>458</v>
      </c>
      <c r="E1850" s="98">
        <v>340</v>
      </c>
      <c r="F1850" s="103" t="s">
        <v>672</v>
      </c>
    </row>
    <row r="1851" spans="1:6" s="91" customFormat="1" ht="12.75" customHeight="1">
      <c r="A1851" s="96" t="s">
        <v>666</v>
      </c>
      <c r="D1851" s="97" t="s">
        <v>458</v>
      </c>
      <c r="E1851" s="98">
        <v>341</v>
      </c>
      <c r="F1851" s="103" t="s">
        <v>673</v>
      </c>
    </row>
    <row r="1852" spans="1:6" s="91" customFormat="1" ht="12.75" customHeight="1">
      <c r="A1852" s="96" t="s">
        <v>666</v>
      </c>
      <c r="D1852" s="97"/>
      <c r="E1852" s="98">
        <v>342</v>
      </c>
      <c r="F1852" s="103" t="s">
        <v>674</v>
      </c>
    </row>
    <row r="1853" spans="1:6" s="91" customFormat="1" ht="12.75" customHeight="1">
      <c r="A1853" s="96" t="s">
        <v>666</v>
      </c>
      <c r="D1853" s="97"/>
      <c r="E1853" s="98">
        <v>343</v>
      </c>
      <c r="F1853" s="103" t="s">
        <v>675</v>
      </c>
    </row>
    <row r="1854" spans="1:6" s="91" customFormat="1" ht="12.75" customHeight="1">
      <c r="A1854" s="96" t="s">
        <v>666</v>
      </c>
      <c r="D1854" s="97"/>
      <c r="E1854" s="98">
        <v>344</v>
      </c>
      <c r="F1854" s="103" t="s">
        <v>676</v>
      </c>
    </row>
    <row r="1855" spans="1:6" s="91" customFormat="1" ht="12.75" customHeight="1">
      <c r="A1855" s="96" t="s">
        <v>666</v>
      </c>
      <c r="D1855" s="97" t="s">
        <v>476</v>
      </c>
      <c r="E1855" s="108">
        <v>345</v>
      </c>
      <c r="F1855" s="103" t="s">
        <v>677</v>
      </c>
    </row>
    <row r="1856" spans="1:6" s="91" customFormat="1" ht="12.75" customHeight="1">
      <c r="A1856" s="96" t="s">
        <v>666</v>
      </c>
      <c r="D1856" s="97" t="s">
        <v>476</v>
      </c>
      <c r="E1856" s="108">
        <v>346</v>
      </c>
      <c r="F1856" s="103" t="s">
        <v>678</v>
      </c>
    </row>
    <row r="1857" spans="1:6" s="91" customFormat="1" ht="12.75" customHeight="1">
      <c r="A1857" s="96" t="s">
        <v>666</v>
      </c>
      <c r="D1857" s="97" t="s">
        <v>476</v>
      </c>
      <c r="E1857" s="108">
        <v>347</v>
      </c>
      <c r="F1857" s="103" t="s">
        <v>679</v>
      </c>
    </row>
    <row r="1858" spans="1:6" s="91" customFormat="1" ht="12.75" customHeight="1">
      <c r="A1858" s="96" t="s">
        <v>666</v>
      </c>
      <c r="D1858" s="97" t="s">
        <v>476</v>
      </c>
      <c r="E1858" s="108">
        <v>348</v>
      </c>
      <c r="F1858" s="99" t="s">
        <v>680</v>
      </c>
    </row>
    <row r="1859" spans="1:6" s="91" customFormat="1" ht="12.75" customHeight="1">
      <c r="A1859" s="96" t="s">
        <v>666</v>
      </c>
      <c r="D1859" s="97" t="s">
        <v>476</v>
      </c>
      <c r="E1859" s="108">
        <v>349</v>
      </c>
      <c r="F1859" s="99" t="s">
        <v>681</v>
      </c>
    </row>
    <row r="1860" spans="1:6" s="91" customFormat="1" ht="12.75" customHeight="1">
      <c r="A1860" s="96" t="s">
        <v>666</v>
      </c>
      <c r="D1860" s="97" t="s">
        <v>476</v>
      </c>
      <c r="E1860" s="108">
        <v>350</v>
      </c>
      <c r="F1860" s="99" t="s">
        <v>682</v>
      </c>
    </row>
    <row r="1861" spans="1:6" s="91" customFormat="1" ht="12.75" customHeight="1">
      <c r="A1861" s="96" t="s">
        <v>666</v>
      </c>
      <c r="D1861" s="97" t="s">
        <v>476</v>
      </c>
      <c r="E1861" s="108">
        <v>351</v>
      </c>
      <c r="F1861" s="99" t="s">
        <v>683</v>
      </c>
    </row>
    <row r="1862" spans="1:6" s="91" customFormat="1" ht="12.75" customHeight="1">
      <c r="A1862" s="96" t="s">
        <v>666</v>
      </c>
      <c r="D1862" s="97" t="s">
        <v>476</v>
      </c>
      <c r="E1862" s="108">
        <v>352</v>
      </c>
      <c r="F1862" s="99" t="s">
        <v>684</v>
      </c>
    </row>
    <row r="1863" spans="1:6" s="91" customFormat="1" ht="12.75" customHeight="1">
      <c r="A1863" s="96" t="s">
        <v>666</v>
      </c>
      <c r="D1863" s="97" t="s">
        <v>476</v>
      </c>
      <c r="E1863" s="108">
        <v>353</v>
      </c>
      <c r="F1863" s="99" t="s">
        <v>685</v>
      </c>
    </row>
    <row r="1864" spans="1:6" s="91" customFormat="1" ht="12.75" customHeight="1">
      <c r="A1864" s="96" t="s">
        <v>666</v>
      </c>
      <c r="D1864" s="97" t="s">
        <v>616</v>
      </c>
      <c r="E1864" s="108">
        <v>354</v>
      </c>
      <c r="F1864" s="99" t="s">
        <v>686</v>
      </c>
    </row>
    <row r="1865" spans="1:6" s="91" customFormat="1" ht="12.75" customHeight="1">
      <c r="A1865" s="96" t="s">
        <v>666</v>
      </c>
      <c r="D1865" s="97" t="s">
        <v>616</v>
      </c>
      <c r="E1865" s="98">
        <v>355</v>
      </c>
      <c r="F1865" s="103" t="s">
        <v>675</v>
      </c>
    </row>
    <row r="1866" spans="1:6" s="91" customFormat="1" ht="12.75" customHeight="1">
      <c r="A1866" s="96" t="s">
        <v>687</v>
      </c>
      <c r="D1866" s="97" t="s">
        <v>458</v>
      </c>
      <c r="E1866" s="106">
        <v>356</v>
      </c>
      <c r="F1866" s="99" t="s">
        <v>688</v>
      </c>
    </row>
    <row r="1867" spans="1:6" s="91" customFormat="1" ht="12.75" customHeight="1">
      <c r="A1867" s="96" t="s">
        <v>687</v>
      </c>
      <c r="D1867" s="97" t="s">
        <v>458</v>
      </c>
      <c r="E1867" s="106">
        <v>357</v>
      </c>
      <c r="F1867" s="99" t="s">
        <v>689</v>
      </c>
    </row>
    <row r="1868" spans="1:6" s="91" customFormat="1" ht="12.75" customHeight="1">
      <c r="A1868" s="96" t="s">
        <v>687</v>
      </c>
      <c r="D1868" s="97" t="s">
        <v>458</v>
      </c>
      <c r="E1868" s="106">
        <v>358</v>
      </c>
      <c r="F1868" s="99" t="s">
        <v>690</v>
      </c>
    </row>
    <row r="1869" spans="1:6" s="91" customFormat="1" ht="12.75" customHeight="1">
      <c r="A1869" s="96" t="s">
        <v>687</v>
      </c>
      <c r="D1869" s="97" t="s">
        <v>458</v>
      </c>
      <c r="E1869" s="106">
        <v>359</v>
      </c>
      <c r="F1869" s="99" t="s">
        <v>691</v>
      </c>
    </row>
    <row r="1870" spans="1:6" s="91" customFormat="1" ht="12.75" customHeight="1">
      <c r="A1870" s="96" t="s">
        <v>687</v>
      </c>
      <c r="D1870" s="97" t="s">
        <v>458</v>
      </c>
      <c r="E1870" s="106">
        <v>360</v>
      </c>
      <c r="F1870" s="99" t="s">
        <v>692</v>
      </c>
    </row>
    <row r="1871" spans="1:6" s="91" customFormat="1" ht="12.75" customHeight="1">
      <c r="A1871" s="96" t="s">
        <v>687</v>
      </c>
      <c r="D1871" s="97" t="s">
        <v>458</v>
      </c>
      <c r="E1871" s="106">
        <v>361</v>
      </c>
      <c r="F1871" s="114" t="s">
        <v>693</v>
      </c>
    </row>
    <row r="1872" spans="1:6" s="91" customFormat="1" ht="12.75" customHeight="1">
      <c r="A1872" s="96" t="s">
        <v>687</v>
      </c>
      <c r="D1872" s="97" t="s">
        <v>458</v>
      </c>
      <c r="E1872" s="106">
        <v>362</v>
      </c>
      <c r="F1872" s="114" t="s">
        <v>694</v>
      </c>
    </row>
    <row r="1873" spans="1:6" s="91" customFormat="1" ht="12.75" customHeight="1">
      <c r="A1873" s="96" t="s">
        <v>687</v>
      </c>
      <c r="D1873" s="97" t="s">
        <v>458</v>
      </c>
      <c r="E1873" s="106">
        <v>363</v>
      </c>
      <c r="F1873" s="99" t="s">
        <v>695</v>
      </c>
    </row>
    <row r="1874" spans="1:6" s="91" customFormat="1" ht="12.75" customHeight="1">
      <c r="A1874" s="96" t="s">
        <v>687</v>
      </c>
      <c r="D1874" s="97" t="s">
        <v>458</v>
      </c>
      <c r="E1874" s="106">
        <v>364</v>
      </c>
      <c r="F1874" s="114" t="s">
        <v>696</v>
      </c>
    </row>
    <row r="1875" spans="1:6" s="91" customFormat="1" ht="12.75" customHeight="1">
      <c r="A1875" s="96" t="s">
        <v>687</v>
      </c>
      <c r="D1875" s="97" t="s">
        <v>458</v>
      </c>
      <c r="E1875" s="106">
        <v>365</v>
      </c>
      <c r="F1875" s="99" t="s">
        <v>697</v>
      </c>
    </row>
    <row r="1876" spans="1:6" s="91" customFormat="1" ht="12.75" customHeight="1">
      <c r="A1876" s="96" t="s">
        <v>687</v>
      </c>
      <c r="D1876" s="97" t="s">
        <v>458</v>
      </c>
      <c r="E1876" s="106">
        <v>366</v>
      </c>
      <c r="F1876" s="99" t="s">
        <v>698</v>
      </c>
    </row>
    <row r="1877" spans="1:6" s="91" customFormat="1" ht="12.75" customHeight="1">
      <c r="A1877" s="96" t="s">
        <v>687</v>
      </c>
      <c r="D1877" s="97" t="s">
        <v>458</v>
      </c>
      <c r="E1877" s="106">
        <v>367</v>
      </c>
      <c r="F1877" s="99" t="s">
        <v>699</v>
      </c>
    </row>
    <row r="1878" spans="1:6" s="91" customFormat="1" ht="12.75" customHeight="1">
      <c r="A1878" s="96" t="s">
        <v>687</v>
      </c>
      <c r="D1878" s="97" t="s">
        <v>458</v>
      </c>
      <c r="E1878" s="106">
        <v>368</v>
      </c>
      <c r="F1878" s="99" t="s">
        <v>700</v>
      </c>
    </row>
    <row r="1879" spans="1:6" s="91" customFormat="1" ht="12.75" customHeight="1">
      <c r="A1879" s="96" t="s">
        <v>687</v>
      </c>
      <c r="D1879" s="97" t="s">
        <v>458</v>
      </c>
      <c r="E1879" s="106">
        <v>369</v>
      </c>
      <c r="F1879" s="99" t="s">
        <v>701</v>
      </c>
    </row>
    <row r="1880" spans="1:6" s="91" customFormat="1" ht="12.75" customHeight="1">
      <c r="A1880" s="96" t="s">
        <v>687</v>
      </c>
      <c r="D1880" s="97" t="s">
        <v>458</v>
      </c>
      <c r="E1880" s="106">
        <v>370</v>
      </c>
      <c r="F1880" s="99" t="s">
        <v>702</v>
      </c>
    </row>
    <row r="1881" spans="1:6" s="91" customFormat="1" ht="12.75" customHeight="1">
      <c r="A1881" s="96" t="s">
        <v>687</v>
      </c>
      <c r="D1881" s="97" t="s">
        <v>458</v>
      </c>
      <c r="E1881" s="106">
        <v>371</v>
      </c>
      <c r="F1881" s="99" t="s">
        <v>703</v>
      </c>
    </row>
    <row r="1882" spans="1:6" s="91" customFormat="1" ht="12.75" customHeight="1">
      <c r="A1882" s="96" t="s">
        <v>687</v>
      </c>
      <c r="D1882" s="97" t="s">
        <v>458</v>
      </c>
      <c r="E1882" s="106">
        <v>372</v>
      </c>
      <c r="F1882" s="99" t="s">
        <v>704</v>
      </c>
    </row>
    <row r="1883" spans="1:6" s="91" customFormat="1" ht="12.75" customHeight="1">
      <c r="A1883" s="96" t="s">
        <v>687</v>
      </c>
      <c r="D1883" s="97"/>
      <c r="E1883" s="106">
        <v>373</v>
      </c>
      <c r="F1883" s="99" t="s">
        <v>705</v>
      </c>
    </row>
    <row r="1884" spans="1:6" s="91" customFormat="1" ht="12.75" customHeight="1">
      <c r="A1884" s="96" t="s">
        <v>687</v>
      </c>
      <c r="D1884" s="97"/>
      <c r="E1884" s="106">
        <v>374</v>
      </c>
      <c r="F1884" s="103" t="s">
        <v>706</v>
      </c>
    </row>
    <row r="1885" spans="1:6" s="91" customFormat="1" ht="12.75" customHeight="1">
      <c r="A1885" s="96" t="s">
        <v>687</v>
      </c>
      <c r="D1885" s="97"/>
      <c r="E1885" s="106">
        <v>375</v>
      </c>
      <c r="F1885" s="103" t="s">
        <v>707</v>
      </c>
    </row>
    <row r="1886" spans="1:6" s="91" customFormat="1" ht="12.75" customHeight="1">
      <c r="A1886" s="96" t="s">
        <v>687</v>
      </c>
      <c r="D1886" s="97" t="s">
        <v>616</v>
      </c>
      <c r="E1886" s="98">
        <v>383</v>
      </c>
      <c r="F1886" s="99" t="s">
        <v>708</v>
      </c>
    </row>
    <row r="1887" spans="1:6" s="91" customFormat="1" ht="12.75" customHeight="1">
      <c r="A1887" s="96" t="s">
        <v>687</v>
      </c>
      <c r="D1887" s="97" t="s">
        <v>616</v>
      </c>
      <c r="E1887" s="98">
        <v>384</v>
      </c>
      <c r="F1887" s="99" t="s">
        <v>709</v>
      </c>
    </row>
    <row r="1888" spans="1:6" s="91" customFormat="1" ht="12.75" customHeight="1">
      <c r="A1888" s="96" t="s">
        <v>710</v>
      </c>
      <c r="D1888" s="97" t="s">
        <v>458</v>
      </c>
      <c r="E1888" s="98">
        <v>385</v>
      </c>
      <c r="F1888" s="99" t="s">
        <v>711</v>
      </c>
    </row>
    <row r="1889" spans="1:6" s="91" customFormat="1" ht="12.75" customHeight="1">
      <c r="A1889" s="96" t="s">
        <v>710</v>
      </c>
      <c r="D1889" s="97" t="s">
        <v>458</v>
      </c>
      <c r="E1889" s="98">
        <v>386</v>
      </c>
      <c r="F1889" s="99" t="s">
        <v>712</v>
      </c>
    </row>
    <row r="1890" spans="1:6" s="91" customFormat="1" ht="12.75" customHeight="1">
      <c r="A1890" s="96" t="s">
        <v>710</v>
      </c>
      <c r="D1890" s="97" t="s">
        <v>458</v>
      </c>
      <c r="E1890" s="98">
        <v>387</v>
      </c>
      <c r="F1890" s="99" t="s">
        <v>713</v>
      </c>
    </row>
    <row r="1891" spans="1:6" s="91" customFormat="1" ht="12.75" customHeight="1">
      <c r="A1891" s="96" t="s">
        <v>710</v>
      </c>
      <c r="D1891" s="97" t="s">
        <v>458</v>
      </c>
      <c r="E1891" s="98">
        <v>388</v>
      </c>
      <c r="F1891" s="99" t="s">
        <v>714</v>
      </c>
    </row>
    <row r="1892" spans="1:6" s="91" customFormat="1" ht="12.75" customHeight="1">
      <c r="A1892" s="96" t="s">
        <v>710</v>
      </c>
      <c r="D1892" s="97" t="s">
        <v>458</v>
      </c>
      <c r="E1892" s="98">
        <v>389</v>
      </c>
      <c r="F1892" s="99" t="s">
        <v>715</v>
      </c>
    </row>
    <row r="1893" spans="1:6" s="91" customFormat="1" ht="12.75" customHeight="1">
      <c r="A1893" s="96" t="s">
        <v>710</v>
      </c>
      <c r="D1893" s="97"/>
      <c r="E1893" s="98">
        <v>390</v>
      </c>
      <c r="F1893" s="99" t="s">
        <v>716</v>
      </c>
    </row>
    <row r="1894" spans="1:6" s="91" customFormat="1" ht="12.75" customHeight="1">
      <c r="A1894" s="96" t="s">
        <v>710</v>
      </c>
      <c r="D1894" s="97" t="s">
        <v>458</v>
      </c>
      <c r="E1894" s="98">
        <v>391</v>
      </c>
      <c r="F1894" s="99" t="s">
        <v>717</v>
      </c>
    </row>
    <row r="1895" spans="1:6" s="91" customFormat="1" ht="12.75" customHeight="1">
      <c r="A1895" s="96" t="s">
        <v>710</v>
      </c>
      <c r="D1895" s="97" t="s">
        <v>476</v>
      </c>
      <c r="E1895" s="98">
        <v>392</v>
      </c>
      <c r="F1895" s="99" t="s">
        <v>718</v>
      </c>
    </row>
    <row r="1896" spans="1:6" s="91" customFormat="1" ht="12.75" customHeight="1">
      <c r="A1896" s="96" t="s">
        <v>710</v>
      </c>
      <c r="D1896" s="97" t="s">
        <v>476</v>
      </c>
      <c r="E1896" s="98">
        <v>393</v>
      </c>
      <c r="F1896" s="99" t="s">
        <v>719</v>
      </c>
    </row>
    <row r="1897" spans="1:6" s="91" customFormat="1" ht="12.75" customHeight="1">
      <c r="A1897" s="96" t="s">
        <v>710</v>
      </c>
      <c r="D1897" s="97" t="s">
        <v>476</v>
      </c>
      <c r="E1897" s="98">
        <v>394</v>
      </c>
      <c r="F1897" s="99" t="s">
        <v>720</v>
      </c>
    </row>
    <row r="1898" spans="1:6" s="91" customFormat="1" ht="12.75" customHeight="1">
      <c r="A1898" s="96" t="s">
        <v>710</v>
      </c>
      <c r="D1898" s="97" t="s">
        <v>476</v>
      </c>
      <c r="E1898" s="98">
        <v>395</v>
      </c>
      <c r="F1898" s="99" t="s">
        <v>721</v>
      </c>
    </row>
    <row r="1899" spans="1:6" s="91" customFormat="1" ht="12.75" customHeight="1">
      <c r="A1899" s="96" t="s">
        <v>710</v>
      </c>
      <c r="D1899" s="97" t="s">
        <v>476</v>
      </c>
      <c r="E1899" s="98">
        <v>396</v>
      </c>
      <c r="F1899" s="99" t="s">
        <v>722</v>
      </c>
    </row>
    <row r="1900" spans="1:6" s="91" customFormat="1" ht="12.75" customHeight="1">
      <c r="A1900" s="96" t="s">
        <v>710</v>
      </c>
      <c r="D1900" s="97" t="s">
        <v>476</v>
      </c>
      <c r="E1900" s="98">
        <v>397</v>
      </c>
      <c r="F1900" s="99" t="s">
        <v>723</v>
      </c>
    </row>
    <row r="1901" spans="1:6" s="91" customFormat="1" ht="12.75" customHeight="1">
      <c r="A1901" s="96" t="s">
        <v>710</v>
      </c>
      <c r="D1901" s="97" t="s">
        <v>476</v>
      </c>
      <c r="E1901" s="98">
        <v>398</v>
      </c>
      <c r="F1901" s="99" t="s">
        <v>724</v>
      </c>
    </row>
    <row r="1902" spans="1:6" s="91" customFormat="1" ht="12.75" customHeight="1">
      <c r="A1902" s="96" t="s">
        <v>710</v>
      </c>
      <c r="D1902" s="97" t="s">
        <v>476</v>
      </c>
      <c r="E1902" s="98">
        <v>399</v>
      </c>
      <c r="F1902" s="99" t="s">
        <v>725</v>
      </c>
    </row>
    <row r="1903" spans="1:6" s="91" customFormat="1" ht="12.75" customHeight="1">
      <c r="A1903" s="96" t="s">
        <v>710</v>
      </c>
      <c r="D1903" s="97" t="s">
        <v>476</v>
      </c>
      <c r="E1903" s="98">
        <v>400</v>
      </c>
      <c r="F1903" s="99" t="s">
        <v>726</v>
      </c>
    </row>
    <row r="1904" spans="1:6" s="91" customFormat="1" ht="12.75" customHeight="1">
      <c r="A1904" s="96" t="s">
        <v>710</v>
      </c>
      <c r="D1904" s="97" t="s">
        <v>476</v>
      </c>
      <c r="E1904" s="98">
        <v>526</v>
      </c>
      <c r="F1904" s="110" t="s">
        <v>727</v>
      </c>
    </row>
    <row r="1905" spans="1:6" s="91" customFormat="1" ht="12.75" customHeight="1">
      <c r="A1905" s="96" t="s">
        <v>710</v>
      </c>
      <c r="D1905" s="97" t="s">
        <v>476</v>
      </c>
      <c r="E1905" s="98">
        <v>527</v>
      </c>
      <c r="F1905" s="103" t="s">
        <v>728</v>
      </c>
    </row>
    <row r="1906" spans="1:6" s="91" customFormat="1" ht="12.75" customHeight="1">
      <c r="A1906" s="96" t="s">
        <v>710</v>
      </c>
      <c r="D1906" s="97"/>
      <c r="E1906" s="98">
        <v>401</v>
      </c>
      <c r="F1906" s="103" t="s">
        <v>707</v>
      </c>
    </row>
    <row r="1907" spans="1:6" s="91" customFormat="1" ht="12.75" customHeight="1">
      <c r="A1907" s="96" t="s">
        <v>710</v>
      </c>
      <c r="D1907" s="97" t="s">
        <v>616</v>
      </c>
      <c r="E1907" s="98">
        <v>402</v>
      </c>
      <c r="F1907" s="99" t="s">
        <v>729</v>
      </c>
    </row>
    <row r="1908" spans="1:6" s="91" customFormat="1" ht="12.75" customHeight="1">
      <c r="A1908" s="96" t="s">
        <v>710</v>
      </c>
      <c r="D1908" s="97" t="s">
        <v>616</v>
      </c>
      <c r="E1908" s="98">
        <v>403</v>
      </c>
      <c r="F1908" s="99" t="s">
        <v>730</v>
      </c>
    </row>
    <row r="1909" spans="1:6" s="91" customFormat="1" ht="12.75" customHeight="1">
      <c r="A1909" s="96" t="s">
        <v>710</v>
      </c>
      <c r="D1909" s="97" t="s">
        <v>616</v>
      </c>
      <c r="E1909" s="98">
        <v>404</v>
      </c>
      <c r="F1909" s="99" t="s">
        <v>731</v>
      </c>
    </row>
    <row r="1910" spans="1:6" s="91" customFormat="1" ht="12.75" customHeight="1">
      <c r="A1910" s="96" t="s">
        <v>710</v>
      </c>
      <c r="D1910" s="97" t="s">
        <v>616</v>
      </c>
      <c r="E1910" s="98">
        <v>528</v>
      </c>
      <c r="F1910" s="99" t="s">
        <v>732</v>
      </c>
    </row>
    <row r="1911" spans="1:6" s="91" customFormat="1" ht="12.75" customHeight="1">
      <c r="A1911" s="96" t="s">
        <v>710</v>
      </c>
      <c r="D1911" s="97" t="s">
        <v>616</v>
      </c>
      <c r="E1911" s="98">
        <v>405</v>
      </c>
      <c r="F1911" s="99" t="s">
        <v>733</v>
      </c>
    </row>
    <row r="1912" spans="1:6" s="91" customFormat="1" ht="12.75" customHeight="1">
      <c r="A1912" s="96" t="s">
        <v>710</v>
      </c>
      <c r="D1912" s="97" t="s">
        <v>616</v>
      </c>
      <c r="E1912" s="98">
        <v>406</v>
      </c>
      <c r="F1912" s="99" t="s">
        <v>734</v>
      </c>
    </row>
    <row r="1913" spans="1:6" s="91" customFormat="1" ht="12.75" customHeight="1">
      <c r="A1913" s="96" t="s">
        <v>710</v>
      </c>
      <c r="D1913" s="97" t="s">
        <v>616</v>
      </c>
      <c r="E1913" s="98">
        <v>407</v>
      </c>
      <c r="F1913" s="99" t="s">
        <v>735</v>
      </c>
    </row>
    <row r="1914" spans="1:6" s="91" customFormat="1" ht="12.75" customHeight="1">
      <c r="A1914" s="96" t="s">
        <v>710</v>
      </c>
      <c r="D1914" s="97" t="s">
        <v>616</v>
      </c>
      <c r="E1914" s="98">
        <v>408</v>
      </c>
      <c r="F1914" s="99" t="s">
        <v>736</v>
      </c>
    </row>
    <row r="1915" spans="1:6" s="91" customFormat="1" ht="12.75" customHeight="1">
      <c r="A1915" s="96" t="s">
        <v>710</v>
      </c>
      <c r="D1915" s="97" t="s">
        <v>616</v>
      </c>
      <c r="E1915" s="98">
        <v>409</v>
      </c>
      <c r="F1915" s="99" t="s">
        <v>737</v>
      </c>
    </row>
    <row r="1916" spans="1:6" s="91" customFormat="1" ht="12.75" customHeight="1">
      <c r="A1916" s="96" t="s">
        <v>710</v>
      </c>
      <c r="D1916" s="97" t="s">
        <v>616</v>
      </c>
      <c r="E1916" s="98">
        <v>410</v>
      </c>
      <c r="F1916" s="99" t="s">
        <v>738</v>
      </c>
    </row>
    <row r="1917" spans="1:6" s="91" customFormat="1" ht="12.75" customHeight="1">
      <c r="A1917" s="96" t="s">
        <v>739</v>
      </c>
      <c r="D1917" s="97"/>
      <c r="E1917" s="98">
        <v>411</v>
      </c>
      <c r="F1917" s="103" t="s">
        <v>740</v>
      </c>
    </row>
    <row r="1918" spans="1:6" s="91" customFormat="1" ht="12.75" customHeight="1">
      <c r="A1918" s="96" t="s">
        <v>739</v>
      </c>
      <c r="D1918" s="97"/>
      <c r="E1918" s="98">
        <v>412</v>
      </c>
      <c r="F1918" s="103" t="s">
        <v>741</v>
      </c>
    </row>
    <row r="1919" spans="1:6" s="91" customFormat="1" ht="12.75" customHeight="1">
      <c r="A1919" s="96" t="s">
        <v>739</v>
      </c>
      <c r="D1919" s="97"/>
      <c r="E1919" s="98">
        <v>413</v>
      </c>
      <c r="F1919" s="103" t="s">
        <v>742</v>
      </c>
    </row>
    <row r="1920" spans="1:6" s="91" customFormat="1" ht="12.75" customHeight="1">
      <c r="A1920" s="96" t="s">
        <v>739</v>
      </c>
      <c r="D1920" s="97"/>
      <c r="E1920" s="98">
        <v>414</v>
      </c>
      <c r="F1920" s="103" t="s">
        <v>743</v>
      </c>
    </row>
    <row r="1921" spans="1:6" s="91" customFormat="1" ht="12.75" customHeight="1">
      <c r="A1921" s="96" t="s">
        <v>739</v>
      </c>
      <c r="D1921" s="97"/>
      <c r="E1921" s="98">
        <v>415</v>
      </c>
      <c r="F1921" s="103" t="s">
        <v>744</v>
      </c>
    </row>
    <row r="1922" spans="1:6" s="91" customFormat="1" ht="12.75" customHeight="1">
      <c r="A1922" s="96" t="s">
        <v>739</v>
      </c>
      <c r="D1922" s="97"/>
      <c r="E1922" s="98">
        <v>416</v>
      </c>
      <c r="F1922" s="103" t="s">
        <v>745</v>
      </c>
    </row>
    <row r="1923" spans="1:6" s="91" customFormat="1" ht="12.75" customHeight="1">
      <c r="A1923" s="96" t="s">
        <v>739</v>
      </c>
      <c r="D1923" s="97"/>
      <c r="E1923" s="98">
        <v>417</v>
      </c>
      <c r="F1923" s="103" t="s">
        <v>746</v>
      </c>
    </row>
    <row r="1924" spans="1:6" s="91" customFormat="1" ht="12.75" customHeight="1">
      <c r="A1924" s="96" t="s">
        <v>739</v>
      </c>
      <c r="D1924" s="97"/>
      <c r="E1924" s="98">
        <v>418</v>
      </c>
      <c r="F1924" s="103" t="s">
        <v>747</v>
      </c>
    </row>
    <row r="1925" spans="1:6" s="91" customFormat="1" ht="12.75" customHeight="1">
      <c r="A1925" s="96" t="s">
        <v>739</v>
      </c>
      <c r="D1925" s="97"/>
      <c r="E1925" s="98">
        <v>419</v>
      </c>
      <c r="F1925" s="103" t="s">
        <v>1054</v>
      </c>
    </row>
    <row r="1926" spans="1:6" s="91" customFormat="1" ht="12.75" customHeight="1">
      <c r="A1926" s="96" t="s">
        <v>739</v>
      </c>
      <c r="D1926" s="97"/>
      <c r="E1926" s="98">
        <v>420</v>
      </c>
      <c r="F1926" s="99" t="s">
        <v>748</v>
      </c>
    </row>
    <row r="1927" spans="1:6" s="91" customFormat="1" ht="12.75" customHeight="1">
      <c r="A1927" s="96" t="s">
        <v>739</v>
      </c>
      <c r="D1927" s="97"/>
      <c r="E1927" s="98">
        <v>421</v>
      </c>
      <c r="F1927" s="99" t="s">
        <v>749</v>
      </c>
    </row>
    <row r="1928" spans="1:6" s="91" customFormat="1" ht="12.75" customHeight="1">
      <c r="A1928" s="96" t="s">
        <v>739</v>
      </c>
      <c r="D1928" s="97"/>
      <c r="E1928" s="98">
        <v>422</v>
      </c>
      <c r="F1928" s="99" t="s">
        <v>750</v>
      </c>
    </row>
    <row r="1929" spans="1:6" s="91" customFormat="1" ht="12.75" customHeight="1">
      <c r="A1929" s="96"/>
      <c r="D1929" s="97"/>
      <c r="E1929" s="98"/>
      <c r="F1929" s="99"/>
    </row>
    <row r="1930" spans="1:7" s="91" customFormat="1" ht="12.75" customHeight="1">
      <c r="A1930" s="96" t="str">
        <f>A$1603</f>
        <v>opatření</v>
      </c>
      <c r="B1930" s="96"/>
      <c r="C1930" s="96"/>
      <c r="D1930" s="96" t="str">
        <f>D$1603</f>
        <v>záměr</v>
      </c>
      <c r="E1930" s="96" t="str">
        <f>E$1603</f>
        <v>kód</v>
      </c>
      <c r="F1930" s="96" t="str">
        <f>F$1603</f>
        <v>text</v>
      </c>
      <c r="G1930" s="96" t="str">
        <f>G$1603</f>
        <v>limit</v>
      </c>
    </row>
    <row r="1931" spans="1:6" s="91" customFormat="1" ht="12.75" customHeight="1">
      <c r="A1931" s="96"/>
      <c r="D1931" s="97"/>
      <c r="E1931" s="98">
        <f>D674</f>
        <v>0</v>
      </c>
      <c r="F1931" s="99"/>
    </row>
    <row r="1932" spans="1:6" s="91" customFormat="1" ht="12.75" customHeight="1">
      <c r="A1932" s="96"/>
      <c r="D1932" s="97"/>
      <c r="E1932" s="98"/>
      <c r="F1932" s="99"/>
    </row>
    <row r="1933" spans="1:6" s="91" customFormat="1" ht="12.75" customHeight="1">
      <c r="A1933" s="96" t="str">
        <f>A$1603</f>
        <v>opatření</v>
      </c>
      <c r="B1933" s="96"/>
      <c r="C1933" s="96"/>
      <c r="D1933" s="96" t="str">
        <f>D$1603</f>
        <v>záměr</v>
      </c>
      <c r="E1933" s="96" t="str">
        <f>E$1603</f>
        <v>kód</v>
      </c>
      <c r="F1933" s="96" t="str">
        <f>F$1603</f>
        <v>text</v>
      </c>
    </row>
    <row r="1934" spans="1:6" s="91" customFormat="1" ht="12.75" customHeight="1">
      <c r="A1934" s="96"/>
      <c r="D1934" s="97"/>
      <c r="E1934" s="98">
        <f>D677</f>
        <v>0</v>
      </c>
      <c r="F1934" s="99"/>
    </row>
    <row r="1935" spans="1:6" s="91" customFormat="1" ht="12.75" customHeight="1">
      <c r="A1935" s="96"/>
      <c r="D1935" s="97"/>
      <c r="E1935" s="98"/>
      <c r="F1935" s="99"/>
    </row>
    <row r="1936" spans="1:6" s="91" customFormat="1" ht="12.75" customHeight="1">
      <c r="A1936" s="96" t="str">
        <f>A$1603</f>
        <v>opatření</v>
      </c>
      <c r="B1936" s="96"/>
      <c r="C1936" s="96"/>
      <c r="D1936" s="96" t="str">
        <f>D$1603</f>
        <v>záměr</v>
      </c>
      <c r="E1936" s="96" t="str">
        <f>E$1603</f>
        <v>kód</v>
      </c>
      <c r="F1936" s="96" t="str">
        <f>F$1603</f>
        <v>text</v>
      </c>
    </row>
    <row r="1937" spans="1:6" s="91" customFormat="1" ht="12.75" customHeight="1">
      <c r="A1937" s="96"/>
      <c r="D1937" s="97"/>
      <c r="E1937" s="98">
        <f>D680</f>
        <v>0</v>
      </c>
      <c r="F1937" s="99"/>
    </row>
    <row r="1938" spans="1:6" s="91" customFormat="1" ht="12.75" customHeight="1">
      <c r="A1938" s="96"/>
      <c r="D1938" s="97"/>
      <c r="E1938" s="98"/>
      <c r="F1938" s="99"/>
    </row>
    <row r="1939" spans="1:6" s="91" customFormat="1" ht="12.75" customHeight="1">
      <c r="A1939" s="96" t="str">
        <f>A$1603</f>
        <v>opatření</v>
      </c>
      <c r="B1939" s="96"/>
      <c r="C1939" s="96"/>
      <c r="D1939" s="96" t="str">
        <f>D$1603</f>
        <v>záměr</v>
      </c>
      <c r="E1939" s="96" t="str">
        <f>E$1603</f>
        <v>kód</v>
      </c>
      <c r="F1939" s="96" t="str">
        <f>F$1603</f>
        <v>text</v>
      </c>
    </row>
    <row r="1940" spans="1:6" s="91" customFormat="1" ht="12.75" customHeight="1">
      <c r="A1940" s="96"/>
      <c r="D1940" s="97"/>
      <c r="E1940" s="98">
        <f>D683</f>
        <v>0</v>
      </c>
      <c r="F1940" s="99"/>
    </row>
    <row r="1941" spans="1:6" s="91" customFormat="1" ht="12.75" customHeight="1">
      <c r="A1941" s="96"/>
      <c r="D1941" s="97"/>
      <c r="E1941" s="98"/>
      <c r="F1941" s="99"/>
    </row>
    <row r="1942" spans="1:6" s="91" customFormat="1" ht="12.75" customHeight="1">
      <c r="A1942" s="96" t="str">
        <f>A$1603</f>
        <v>opatření</v>
      </c>
      <c r="B1942" s="96"/>
      <c r="C1942" s="96"/>
      <c r="D1942" s="96" t="str">
        <f>D$1603</f>
        <v>záměr</v>
      </c>
      <c r="E1942" s="96" t="str">
        <f>E$1603</f>
        <v>kód</v>
      </c>
      <c r="F1942" s="96" t="str">
        <f>F$1603</f>
        <v>text</v>
      </c>
    </row>
    <row r="1943" spans="1:6" s="91" customFormat="1" ht="12.75" customHeight="1">
      <c r="A1943" s="96"/>
      <c r="D1943" s="97"/>
      <c r="E1943" s="98">
        <f>D686</f>
        <v>0</v>
      </c>
      <c r="F1943" s="99"/>
    </row>
    <row r="1944" spans="1:6" s="91" customFormat="1" ht="12.75" customHeight="1">
      <c r="A1944" s="96"/>
      <c r="D1944" s="97"/>
      <c r="E1944" s="98"/>
      <c r="F1944" s="99"/>
    </row>
    <row r="1945" spans="1:6" s="91" customFormat="1" ht="12.75" customHeight="1">
      <c r="A1945" s="96" t="str">
        <f>A$1603</f>
        <v>opatření</v>
      </c>
      <c r="B1945" s="96"/>
      <c r="C1945" s="96"/>
      <c r="D1945" s="96" t="str">
        <f>D$1603</f>
        <v>záměr</v>
      </c>
      <c r="E1945" s="96" t="str">
        <f>E$1603</f>
        <v>kód</v>
      </c>
      <c r="F1945" s="96" t="str">
        <f>F$1603</f>
        <v>text</v>
      </c>
    </row>
    <row r="1946" spans="1:6" s="91" customFormat="1" ht="12.75" customHeight="1">
      <c r="A1946" s="96"/>
      <c r="D1946" s="97"/>
      <c r="E1946" s="98">
        <f>D689</f>
        <v>0</v>
      </c>
      <c r="F1946" s="99"/>
    </row>
    <row r="1947" spans="1:6" s="91" customFormat="1" ht="12.75" customHeight="1">
      <c r="A1947" s="96"/>
      <c r="D1947" s="97"/>
      <c r="E1947" s="98"/>
      <c r="F1947" s="99"/>
    </row>
    <row r="1948" spans="1:6" s="91" customFormat="1" ht="12.75" customHeight="1">
      <c r="A1948" s="96" t="str">
        <f>A$1603</f>
        <v>opatření</v>
      </c>
      <c r="B1948" s="96"/>
      <c r="C1948" s="96"/>
      <c r="D1948" s="96" t="str">
        <f>D$1603</f>
        <v>záměr</v>
      </c>
      <c r="E1948" s="96" t="str">
        <f>E$1603</f>
        <v>kód</v>
      </c>
      <c r="F1948" s="96" t="str">
        <f>F$1603</f>
        <v>text</v>
      </c>
    </row>
    <row r="1949" spans="1:6" s="91" customFormat="1" ht="12.75" customHeight="1">
      <c r="A1949" s="96"/>
      <c r="D1949" s="97"/>
      <c r="E1949" s="98">
        <f>D692</f>
        <v>0</v>
      </c>
      <c r="F1949" s="99"/>
    </row>
    <row r="1950" spans="1:6" s="91" customFormat="1" ht="12.75" customHeight="1">
      <c r="A1950" s="96"/>
      <c r="D1950" s="97"/>
      <c r="E1950" s="98"/>
      <c r="F1950" s="99"/>
    </row>
    <row r="1951" spans="1:6" s="91" customFormat="1" ht="12.75" customHeight="1">
      <c r="A1951" s="96" t="str">
        <f>A$1603</f>
        <v>opatření</v>
      </c>
      <c r="B1951" s="96"/>
      <c r="C1951" s="96"/>
      <c r="D1951" s="96" t="str">
        <f>D$1603</f>
        <v>záměr</v>
      </c>
      <c r="E1951" s="96" t="str">
        <f>E$1603</f>
        <v>kód</v>
      </c>
      <c r="F1951" s="96" t="str">
        <f>F$1603</f>
        <v>text</v>
      </c>
    </row>
    <row r="1952" spans="1:6" s="91" customFormat="1" ht="12.75" customHeight="1">
      <c r="A1952" s="96"/>
      <c r="D1952" s="97"/>
      <c r="E1952" s="98">
        <f>D695</f>
        <v>0</v>
      </c>
      <c r="F1952" s="99"/>
    </row>
    <row r="1953" spans="1:6" s="91" customFormat="1" ht="12.75" customHeight="1">
      <c r="A1953" s="96"/>
      <c r="D1953" s="97"/>
      <c r="E1953" s="98"/>
      <c r="F1953" s="99"/>
    </row>
    <row r="1954" spans="1:6" s="91" customFormat="1" ht="12.75" customHeight="1">
      <c r="A1954" s="96" t="str">
        <f>A$1603</f>
        <v>opatření</v>
      </c>
      <c r="B1954" s="96"/>
      <c r="C1954" s="96"/>
      <c r="D1954" s="96" t="str">
        <f>D$1603</f>
        <v>záměr</v>
      </c>
      <c r="E1954" s="96" t="str">
        <f>E$1603</f>
        <v>kód</v>
      </c>
      <c r="F1954" s="96" t="str">
        <f>F$1603</f>
        <v>text</v>
      </c>
    </row>
    <row r="1955" spans="1:6" s="91" customFormat="1" ht="12.75" customHeight="1">
      <c r="A1955" s="96"/>
      <c r="D1955" s="97"/>
      <c r="E1955" s="98">
        <f>D698</f>
        <v>0</v>
      </c>
      <c r="F1955" s="99"/>
    </row>
    <row r="1956" spans="1:6" s="91" customFormat="1" ht="12.75" customHeight="1">
      <c r="A1956" s="96"/>
      <c r="D1956" s="97"/>
      <c r="E1956" s="98"/>
      <c r="F1956" s="99"/>
    </row>
    <row r="1957" spans="1:6" s="91" customFormat="1" ht="12.75" customHeight="1">
      <c r="A1957" s="96" t="str">
        <f>A$1603</f>
        <v>opatření</v>
      </c>
      <c r="B1957" s="96"/>
      <c r="C1957" s="96"/>
      <c r="D1957" s="96" t="str">
        <f>D$1603</f>
        <v>záměr</v>
      </c>
      <c r="E1957" s="96" t="str">
        <f>E$1603</f>
        <v>kód</v>
      </c>
      <c r="F1957" s="96" t="str">
        <f>F$1603</f>
        <v>text</v>
      </c>
    </row>
    <row r="1958" spans="1:6" s="91" customFormat="1" ht="12.75" customHeight="1">
      <c r="A1958" s="96"/>
      <c r="D1958" s="97"/>
      <c r="E1958" s="98">
        <f>D701</f>
        <v>0</v>
      </c>
      <c r="F1958" s="99"/>
    </row>
    <row r="1959" spans="1:6" s="91" customFormat="1" ht="12.75" customHeight="1">
      <c r="A1959" s="96"/>
      <c r="D1959" s="97"/>
      <c r="E1959" s="98"/>
      <c r="F1959" s="99"/>
    </row>
    <row r="1960" spans="1:6" s="91" customFormat="1" ht="12.75" customHeight="1">
      <c r="A1960" s="96" t="str">
        <f>A$1603</f>
        <v>opatření</v>
      </c>
      <c r="B1960" s="96"/>
      <c r="C1960" s="96"/>
      <c r="D1960" s="96" t="str">
        <f>D$1603</f>
        <v>záměr</v>
      </c>
      <c r="E1960" s="96" t="str">
        <f>E$1603</f>
        <v>kód</v>
      </c>
      <c r="F1960" s="96" t="str">
        <f>F$1603</f>
        <v>text</v>
      </c>
    </row>
    <row r="1961" spans="1:6" s="91" customFormat="1" ht="12.75" customHeight="1">
      <c r="A1961" s="96"/>
      <c r="D1961" s="97"/>
      <c r="E1961" s="98">
        <f>D704</f>
        <v>0</v>
      </c>
      <c r="F1961" s="99"/>
    </row>
    <row r="1962" spans="1:6" s="91" customFormat="1" ht="12.75" customHeight="1">
      <c r="A1962" s="96"/>
      <c r="D1962" s="97"/>
      <c r="E1962" s="98"/>
      <c r="F1962" s="99"/>
    </row>
    <row r="1963" spans="1:6" s="91" customFormat="1" ht="12.75" customHeight="1">
      <c r="A1963" s="96" t="str">
        <f>A$1603</f>
        <v>opatření</v>
      </c>
      <c r="B1963" s="96"/>
      <c r="C1963" s="96"/>
      <c r="D1963" s="96" t="str">
        <f>D$1603</f>
        <v>záměr</v>
      </c>
      <c r="E1963" s="96" t="str">
        <f>E$1603</f>
        <v>kód</v>
      </c>
      <c r="F1963" s="96" t="str">
        <f>F$1603</f>
        <v>text</v>
      </c>
    </row>
    <row r="1964" spans="1:6" s="91" customFormat="1" ht="12.75" customHeight="1">
      <c r="A1964" s="96"/>
      <c r="D1964" s="97"/>
      <c r="E1964" s="98">
        <f>D707</f>
        <v>0</v>
      </c>
      <c r="F1964" s="99"/>
    </row>
    <row r="1965" spans="1:6" s="91" customFormat="1" ht="12.75" customHeight="1">
      <c r="A1965" s="96"/>
      <c r="D1965" s="97"/>
      <c r="E1965" s="98"/>
      <c r="F1965" s="99"/>
    </row>
    <row r="1966" spans="1:6" s="91" customFormat="1" ht="12.75" customHeight="1">
      <c r="A1966" s="96" t="str">
        <f>A$1603</f>
        <v>opatření</v>
      </c>
      <c r="B1966" s="96"/>
      <c r="C1966" s="96"/>
      <c r="D1966" s="96" t="str">
        <f>D$1603</f>
        <v>záměr</v>
      </c>
      <c r="E1966" s="96" t="str">
        <f>E$1603</f>
        <v>kód</v>
      </c>
      <c r="F1966" s="96" t="str">
        <f>F$1603</f>
        <v>text</v>
      </c>
    </row>
    <row r="1967" spans="1:6" s="91" customFormat="1" ht="12.75" customHeight="1">
      <c r="A1967" s="96"/>
      <c r="D1967" s="97"/>
      <c r="E1967" s="98">
        <f>D718</f>
        <v>0</v>
      </c>
      <c r="F1967" s="99"/>
    </row>
    <row r="1968" spans="1:6" s="91" customFormat="1" ht="12.75" customHeight="1">
      <c r="A1968" s="96"/>
      <c r="D1968" s="97"/>
      <c r="E1968" s="98"/>
      <c r="F1968" s="99"/>
    </row>
    <row r="1969" spans="1:6" s="91" customFormat="1" ht="12.75" customHeight="1">
      <c r="A1969" s="96" t="str">
        <f>A$1603</f>
        <v>opatření</v>
      </c>
      <c r="B1969" s="96"/>
      <c r="C1969" s="96"/>
      <c r="D1969" s="96" t="str">
        <f>D$1603</f>
        <v>záměr</v>
      </c>
      <c r="E1969" s="96" t="str">
        <f>E$1603</f>
        <v>kód</v>
      </c>
      <c r="F1969" s="96" t="str">
        <f>F$1603</f>
        <v>text</v>
      </c>
    </row>
    <row r="1970" spans="1:6" s="91" customFormat="1" ht="12.75" customHeight="1">
      <c r="A1970" s="96"/>
      <c r="D1970" s="97"/>
      <c r="E1970" s="98">
        <f>D721</f>
        <v>0</v>
      </c>
      <c r="F1970" s="99"/>
    </row>
    <row r="1971" spans="1:6" s="91" customFormat="1" ht="12.75" customHeight="1">
      <c r="A1971" s="96"/>
      <c r="D1971" s="97"/>
      <c r="E1971" s="98"/>
      <c r="F1971" s="99"/>
    </row>
    <row r="1972" spans="1:6" s="91" customFormat="1" ht="12.75" customHeight="1">
      <c r="A1972" s="96" t="str">
        <f>A$1603</f>
        <v>opatření</v>
      </c>
      <c r="B1972" s="96"/>
      <c r="C1972" s="96"/>
      <c r="D1972" s="96" t="str">
        <f>D$1603</f>
        <v>záměr</v>
      </c>
      <c r="E1972" s="96" t="str">
        <f>E$1603</f>
        <v>kód</v>
      </c>
      <c r="F1972" s="96" t="str">
        <f>F$1603</f>
        <v>text</v>
      </c>
    </row>
    <row r="1973" spans="1:6" s="91" customFormat="1" ht="12.75" customHeight="1">
      <c r="A1973" s="96"/>
      <c r="D1973" s="97"/>
      <c r="E1973" s="98">
        <f>D724</f>
        <v>0</v>
      </c>
      <c r="F1973" s="99"/>
    </row>
    <row r="1974" spans="1:6" s="91" customFormat="1" ht="12.75" customHeight="1">
      <c r="A1974" s="96"/>
      <c r="D1974" s="97"/>
      <c r="E1974" s="98"/>
      <c r="F1974" s="99"/>
    </row>
    <row r="1975" s="91" customFormat="1" ht="12.75" customHeight="1"/>
    <row r="1976" spans="1:24" s="91" customFormat="1" ht="12.75" customHeight="1">
      <c r="A1976" s="242">
        <v>1</v>
      </c>
      <c r="B1976" s="242"/>
      <c r="C1976" s="242">
        <v>2</v>
      </c>
      <c r="D1976" s="242"/>
      <c r="E1976" s="242">
        <v>3</v>
      </c>
      <c r="F1976" s="242"/>
      <c r="G1976" s="242">
        <v>4</v>
      </c>
      <c r="H1976" s="242"/>
      <c r="I1976" s="242">
        <v>5</v>
      </c>
      <c r="J1976" s="242"/>
      <c r="K1976" s="242">
        <v>6</v>
      </c>
      <c r="L1976" s="242"/>
      <c r="M1976" s="242">
        <v>7</v>
      </c>
      <c r="N1976" s="242"/>
      <c r="O1976" s="242">
        <v>8</v>
      </c>
      <c r="P1976" s="242"/>
      <c r="Q1976" s="242">
        <v>9</v>
      </c>
      <c r="R1976" s="242"/>
      <c r="S1976" s="242" t="s">
        <v>102</v>
      </c>
      <c r="T1976" s="242"/>
      <c r="U1976" s="242" t="s">
        <v>103</v>
      </c>
      <c r="V1976" s="242"/>
      <c r="W1976" s="242" t="e">
        <f>IF(S2039&gt;0,"A","B")</f>
        <v>#VALUE!</v>
      </c>
      <c r="X1976" s="242"/>
    </row>
    <row r="1977" spans="1:24" s="91" customFormat="1" ht="12.75" customHeight="1">
      <c r="A1977" s="98">
        <v>338</v>
      </c>
      <c r="B1977" s="98"/>
      <c r="C1977" s="98">
        <v>338</v>
      </c>
      <c r="D1977" s="98"/>
      <c r="E1977" s="98">
        <v>326</v>
      </c>
      <c r="F1977" s="98"/>
      <c r="G1977" s="98">
        <v>320</v>
      </c>
      <c r="H1977" s="98"/>
      <c r="I1977" s="98">
        <v>279</v>
      </c>
      <c r="J1977" s="98"/>
      <c r="K1977" s="98">
        <v>321</v>
      </c>
      <c r="L1977" s="98"/>
      <c r="M1977" s="98">
        <v>206</v>
      </c>
      <c r="N1977" s="98"/>
      <c r="O1977" s="98">
        <v>206</v>
      </c>
      <c r="P1977" s="98"/>
      <c r="Q1977" s="98">
        <v>411</v>
      </c>
      <c r="R1977" s="98"/>
      <c r="S1977" s="177" t="e">
        <f>IF(AR$4=1,A1977,IF(AR$4=3,E1977,IF(AR$4=6,K1977,IF(AR$4=8,O1977,0))))</f>
        <v>#VALUE!</v>
      </c>
      <c r="T1977" s="177"/>
      <c r="U1977" s="177" t="e">
        <f>IF(AR$4=2,C1977,IF(AR$4=4,G1977,IF(AR$4=5,I1977,IF(AR$4=7,M1977,IF(AR$4=9,Q1977,0)))))</f>
        <v>#VALUE!</v>
      </c>
      <c r="V1977" s="177"/>
      <c r="W1977" s="177" t="e">
        <f>S1977+U1977</f>
        <v>#VALUE!</v>
      </c>
      <c r="X1977" s="177"/>
    </row>
    <row r="1978" spans="1:24" s="91" customFormat="1" ht="12.75" customHeight="1">
      <c r="A1978" s="98">
        <v>339</v>
      </c>
      <c r="B1978" s="98"/>
      <c r="C1978" s="98">
        <v>339</v>
      </c>
      <c r="D1978" s="98"/>
      <c r="E1978" s="98">
        <v>327</v>
      </c>
      <c r="F1978" s="98"/>
      <c r="G1978" s="98">
        <v>321</v>
      </c>
      <c r="H1978" s="98"/>
      <c r="I1978" s="98">
        <v>280</v>
      </c>
      <c r="J1978" s="98"/>
      <c r="K1978" s="98">
        <v>322</v>
      </c>
      <c r="L1978" s="98"/>
      <c r="M1978" s="98">
        <v>207</v>
      </c>
      <c r="N1978" s="98"/>
      <c r="O1978" s="98">
        <v>207</v>
      </c>
      <c r="P1978" s="98"/>
      <c r="Q1978" s="98">
        <v>412</v>
      </c>
      <c r="R1978" s="98"/>
      <c r="S1978" s="177" t="e">
        <f aca="true" t="shared" si="36" ref="S1978:S2038">IF(AR$4=1,A1978,IF(AR$4=3,E1978,IF(AR$4=6,K1978,IF(AR$4=8,O1978,0))))</f>
        <v>#VALUE!</v>
      </c>
      <c r="T1978" s="177"/>
      <c r="U1978" s="177" t="e">
        <f aca="true" t="shared" si="37" ref="U1978:U1997">IF(AR$4=2,C1978,IF(AR$4=4,G1978,IF(AR$4=5,I1978,IF(AR$4=7,M1978,IF(AR$4=9,Q1978,0)))))</f>
        <v>#VALUE!</v>
      </c>
      <c r="V1978" s="177"/>
      <c r="W1978" s="177" t="e">
        <f aca="true" t="shared" si="38" ref="W1978:W2038">S1978+U1978</f>
        <v>#VALUE!</v>
      </c>
      <c r="X1978" s="177"/>
    </row>
    <row r="1979" spans="1:24" s="91" customFormat="1" ht="12.75" customHeight="1">
      <c r="A1979" s="98">
        <v>340</v>
      </c>
      <c r="B1979" s="98"/>
      <c r="C1979" s="98">
        <v>340</v>
      </c>
      <c r="D1979" s="98"/>
      <c r="E1979" s="98">
        <v>329</v>
      </c>
      <c r="F1979" s="98"/>
      <c r="G1979" s="98">
        <v>322</v>
      </c>
      <c r="H1979" s="98"/>
      <c r="I1979" s="98">
        <v>281</v>
      </c>
      <c r="J1979" s="98"/>
      <c r="K1979" s="98">
        <v>325</v>
      </c>
      <c r="L1979" s="98"/>
      <c r="M1979" s="98">
        <v>208</v>
      </c>
      <c r="N1979" s="98"/>
      <c r="O1979" s="98">
        <v>208</v>
      </c>
      <c r="P1979" s="98"/>
      <c r="Q1979" s="98">
        <v>413</v>
      </c>
      <c r="R1979" s="98"/>
      <c r="S1979" s="177" t="e">
        <f t="shared" si="36"/>
        <v>#VALUE!</v>
      </c>
      <c r="T1979" s="177"/>
      <c r="U1979" s="177" t="e">
        <f t="shared" si="37"/>
        <v>#VALUE!</v>
      </c>
      <c r="V1979" s="177"/>
      <c r="W1979" s="177" t="e">
        <f t="shared" si="38"/>
        <v>#VALUE!</v>
      </c>
      <c r="X1979" s="177"/>
    </row>
    <row r="1980" spans="1:24" s="91" customFormat="1" ht="12.75" customHeight="1">
      <c r="A1980" s="98">
        <v>341</v>
      </c>
      <c r="B1980" s="98"/>
      <c r="C1980" s="98">
        <v>341</v>
      </c>
      <c r="D1980" s="98"/>
      <c r="E1980" s="106">
        <v>335</v>
      </c>
      <c r="F1980" s="106"/>
      <c r="G1980" s="98">
        <v>323</v>
      </c>
      <c r="H1980" s="98"/>
      <c r="I1980" s="98">
        <v>282</v>
      </c>
      <c r="J1980" s="98"/>
      <c r="K1980" s="98">
        <v>326</v>
      </c>
      <c r="L1980" s="98"/>
      <c r="M1980" s="98">
        <v>209</v>
      </c>
      <c r="N1980" s="98"/>
      <c r="O1980" s="98">
        <v>209</v>
      </c>
      <c r="P1980" s="98"/>
      <c r="Q1980" s="98">
        <v>414</v>
      </c>
      <c r="R1980" s="98"/>
      <c r="S1980" s="177" t="e">
        <f t="shared" si="36"/>
        <v>#VALUE!</v>
      </c>
      <c r="T1980" s="177"/>
      <c r="U1980" s="177" t="e">
        <f t="shared" si="37"/>
        <v>#VALUE!</v>
      </c>
      <c r="V1980" s="177"/>
      <c r="W1980" s="177" t="e">
        <f t="shared" si="38"/>
        <v>#VALUE!</v>
      </c>
      <c r="X1980" s="177"/>
    </row>
    <row r="1981" spans="1:24" s="91" customFormat="1" ht="12.75" customHeight="1">
      <c r="A1981" s="106">
        <v>356</v>
      </c>
      <c r="B1981" s="106"/>
      <c r="C1981" s="98">
        <v>342</v>
      </c>
      <c r="D1981" s="98"/>
      <c r="E1981" s="98">
        <v>336</v>
      </c>
      <c r="F1981" s="98"/>
      <c r="G1981" s="98">
        <v>324</v>
      </c>
      <c r="H1981" s="98"/>
      <c r="I1981" s="98">
        <v>283</v>
      </c>
      <c r="J1981" s="98"/>
      <c r="K1981" s="98">
        <v>327</v>
      </c>
      <c r="L1981" s="98"/>
      <c r="M1981" s="98">
        <v>211</v>
      </c>
      <c r="N1981" s="98"/>
      <c r="O1981" s="98">
        <v>211</v>
      </c>
      <c r="P1981" s="98"/>
      <c r="Q1981" s="98">
        <v>415</v>
      </c>
      <c r="R1981" s="98"/>
      <c r="S1981" s="177" t="e">
        <f t="shared" si="36"/>
        <v>#VALUE!</v>
      </c>
      <c r="T1981" s="177"/>
      <c r="U1981" s="177" t="e">
        <f t="shared" si="37"/>
        <v>#VALUE!</v>
      </c>
      <c r="V1981" s="177"/>
      <c r="W1981" s="177" t="e">
        <f t="shared" si="38"/>
        <v>#VALUE!</v>
      </c>
      <c r="X1981" s="177"/>
    </row>
    <row r="1982" spans="1:24" s="91" customFormat="1" ht="12.75" customHeight="1">
      <c r="A1982" s="106">
        <v>357</v>
      </c>
      <c r="B1982" s="106"/>
      <c r="C1982" s="98">
        <v>343</v>
      </c>
      <c r="D1982" s="98"/>
      <c r="E1982" s="98">
        <v>337</v>
      </c>
      <c r="F1982" s="98"/>
      <c r="G1982" s="98">
        <v>335</v>
      </c>
      <c r="H1982" s="98"/>
      <c r="I1982" s="98">
        <v>284</v>
      </c>
      <c r="J1982" s="98"/>
      <c r="K1982" s="98">
        <v>328</v>
      </c>
      <c r="L1982" s="98"/>
      <c r="M1982" s="98">
        <v>212</v>
      </c>
      <c r="N1982" s="98"/>
      <c r="O1982" s="98">
        <v>212</v>
      </c>
      <c r="P1982" s="98"/>
      <c r="Q1982" s="98">
        <v>416</v>
      </c>
      <c r="R1982" s="98"/>
      <c r="S1982" s="177" t="e">
        <f t="shared" si="36"/>
        <v>#VALUE!</v>
      </c>
      <c r="T1982" s="177"/>
      <c r="U1982" s="177" t="e">
        <f t="shared" si="37"/>
        <v>#VALUE!</v>
      </c>
      <c r="V1982" s="177"/>
      <c r="W1982" s="177" t="e">
        <f t="shared" si="38"/>
        <v>#VALUE!</v>
      </c>
      <c r="X1982" s="177"/>
    </row>
    <row r="1983" spans="1:24" s="91" customFormat="1" ht="12.75" customHeight="1">
      <c r="A1983" s="106">
        <v>358</v>
      </c>
      <c r="B1983" s="106"/>
      <c r="C1983" s="98">
        <v>344</v>
      </c>
      <c r="D1983" s="98"/>
      <c r="E1983" s="98">
        <v>338</v>
      </c>
      <c r="F1983" s="98"/>
      <c r="G1983" s="98">
        <v>336</v>
      </c>
      <c r="H1983" s="98"/>
      <c r="I1983" s="98">
        <v>320</v>
      </c>
      <c r="J1983" s="98"/>
      <c r="K1983" s="98">
        <v>329</v>
      </c>
      <c r="L1983" s="98"/>
      <c r="M1983" s="98">
        <v>213</v>
      </c>
      <c r="N1983" s="98"/>
      <c r="O1983" s="98">
        <v>213</v>
      </c>
      <c r="P1983" s="98"/>
      <c r="Q1983" s="98">
        <v>417</v>
      </c>
      <c r="R1983" s="98"/>
      <c r="S1983" s="177" t="e">
        <f t="shared" si="36"/>
        <v>#VALUE!</v>
      </c>
      <c r="T1983" s="177"/>
      <c r="U1983" s="177" t="e">
        <f t="shared" si="37"/>
        <v>#VALUE!</v>
      </c>
      <c r="V1983" s="177"/>
      <c r="W1983" s="177" t="e">
        <f t="shared" si="38"/>
        <v>#VALUE!</v>
      </c>
      <c r="X1983" s="177"/>
    </row>
    <row r="1984" spans="1:24" s="91" customFormat="1" ht="12.75" customHeight="1">
      <c r="A1984" s="106">
        <v>359</v>
      </c>
      <c r="B1984" s="106"/>
      <c r="C1984" s="106">
        <v>357</v>
      </c>
      <c r="D1984" s="106"/>
      <c r="E1984" s="98">
        <v>339</v>
      </c>
      <c r="F1984" s="98"/>
      <c r="G1984" s="98">
        <v>338</v>
      </c>
      <c r="H1984" s="98"/>
      <c r="I1984" s="98">
        <v>321</v>
      </c>
      <c r="J1984" s="98"/>
      <c r="K1984" s="98">
        <v>330</v>
      </c>
      <c r="L1984" s="98"/>
      <c r="M1984" s="98">
        <v>214</v>
      </c>
      <c r="N1984" s="98"/>
      <c r="O1984" s="98">
        <v>214</v>
      </c>
      <c r="P1984" s="98"/>
      <c r="Q1984" s="98">
        <v>418</v>
      </c>
      <c r="R1984" s="98"/>
      <c r="S1984" s="177" t="e">
        <f t="shared" si="36"/>
        <v>#VALUE!</v>
      </c>
      <c r="T1984" s="177"/>
      <c r="U1984" s="177" t="e">
        <f t="shared" si="37"/>
        <v>#VALUE!</v>
      </c>
      <c r="V1984" s="177"/>
      <c r="W1984" s="177" t="e">
        <f t="shared" si="38"/>
        <v>#VALUE!</v>
      </c>
      <c r="X1984" s="177"/>
    </row>
    <row r="1985" spans="1:24" s="91" customFormat="1" ht="12.75" customHeight="1">
      <c r="A1985" s="106">
        <v>360</v>
      </c>
      <c r="B1985" s="106"/>
      <c r="C1985" s="106">
        <v>358</v>
      </c>
      <c r="D1985" s="106"/>
      <c r="E1985" s="98">
        <v>340</v>
      </c>
      <c r="F1985" s="98"/>
      <c r="G1985" s="98">
        <v>339</v>
      </c>
      <c r="H1985" s="98"/>
      <c r="I1985" s="98">
        <v>322</v>
      </c>
      <c r="J1985" s="98"/>
      <c r="K1985" s="98">
        <v>331</v>
      </c>
      <c r="L1985" s="98"/>
      <c r="M1985" s="98">
        <v>215</v>
      </c>
      <c r="N1985" s="98"/>
      <c r="O1985" s="98">
        <v>215</v>
      </c>
      <c r="P1985" s="98"/>
      <c r="Q1985" s="98">
        <v>419</v>
      </c>
      <c r="R1985" s="98"/>
      <c r="S1985" s="177" t="e">
        <f t="shared" si="36"/>
        <v>#VALUE!</v>
      </c>
      <c r="T1985" s="177"/>
      <c r="U1985" s="177" t="e">
        <f t="shared" si="37"/>
        <v>#VALUE!</v>
      </c>
      <c r="V1985" s="177"/>
      <c r="W1985" s="177" t="e">
        <f t="shared" si="38"/>
        <v>#VALUE!</v>
      </c>
      <c r="X1985" s="177"/>
    </row>
    <row r="1986" spans="1:24" s="91" customFormat="1" ht="12.75" customHeight="1">
      <c r="A1986" s="106">
        <v>361</v>
      </c>
      <c r="B1986" s="106"/>
      <c r="C1986" s="106">
        <v>360</v>
      </c>
      <c r="D1986" s="106"/>
      <c r="E1986" s="98">
        <v>341</v>
      </c>
      <c r="F1986" s="98"/>
      <c r="G1986" s="98">
        <v>340</v>
      </c>
      <c r="H1986" s="98"/>
      <c r="I1986" s="98">
        <v>323</v>
      </c>
      <c r="J1986" s="98"/>
      <c r="K1986" s="98">
        <v>332</v>
      </c>
      <c r="L1986" s="98"/>
      <c r="M1986" s="98">
        <v>216</v>
      </c>
      <c r="N1986" s="98"/>
      <c r="O1986" s="98">
        <v>216</v>
      </c>
      <c r="P1986" s="98"/>
      <c r="Q1986" s="98">
        <v>420</v>
      </c>
      <c r="R1986" s="98"/>
      <c r="S1986" s="177" t="e">
        <f t="shared" si="36"/>
        <v>#VALUE!</v>
      </c>
      <c r="T1986" s="177"/>
      <c r="U1986" s="177" t="e">
        <f t="shared" si="37"/>
        <v>#VALUE!</v>
      </c>
      <c r="V1986" s="177"/>
      <c r="W1986" s="177" t="e">
        <f t="shared" si="38"/>
        <v>#VALUE!</v>
      </c>
      <c r="X1986" s="177"/>
    </row>
    <row r="1987" spans="1:24" s="91" customFormat="1" ht="12.75" customHeight="1">
      <c r="A1987" s="106">
        <v>362</v>
      </c>
      <c r="B1987" s="106"/>
      <c r="C1987" s="106">
        <v>362</v>
      </c>
      <c r="D1987" s="106"/>
      <c r="E1987" s="106">
        <v>356</v>
      </c>
      <c r="F1987" s="106"/>
      <c r="G1987" s="98">
        <v>341</v>
      </c>
      <c r="H1987" s="98"/>
      <c r="I1987" s="98">
        <v>324</v>
      </c>
      <c r="J1987" s="98"/>
      <c r="K1987" s="98">
        <v>333</v>
      </c>
      <c r="L1987" s="98"/>
      <c r="M1987" s="98">
        <v>236</v>
      </c>
      <c r="N1987" s="98"/>
      <c r="O1987" s="98">
        <v>279</v>
      </c>
      <c r="P1987" s="98"/>
      <c r="Q1987" s="98">
        <v>421</v>
      </c>
      <c r="R1987" s="98"/>
      <c r="S1987" s="177" t="e">
        <f t="shared" si="36"/>
        <v>#VALUE!</v>
      </c>
      <c r="T1987" s="177"/>
      <c r="U1987" s="177" t="e">
        <f t="shared" si="37"/>
        <v>#VALUE!</v>
      </c>
      <c r="V1987" s="177"/>
      <c r="W1987" s="177" t="e">
        <f t="shared" si="38"/>
        <v>#VALUE!</v>
      </c>
      <c r="X1987" s="177"/>
    </row>
    <row r="1988" spans="1:24" s="91" customFormat="1" ht="12.75" customHeight="1">
      <c r="A1988" s="106">
        <v>363</v>
      </c>
      <c r="B1988" s="106"/>
      <c r="C1988" s="106">
        <v>363</v>
      </c>
      <c r="D1988" s="106"/>
      <c r="E1988" s="106">
        <v>357</v>
      </c>
      <c r="F1988" s="106"/>
      <c r="G1988" s="102">
        <v>497</v>
      </c>
      <c r="H1988" s="102"/>
      <c r="I1988" s="98">
        <v>325</v>
      </c>
      <c r="J1988" s="98"/>
      <c r="K1988" s="106">
        <v>357</v>
      </c>
      <c r="L1988" s="106"/>
      <c r="M1988" s="98">
        <v>237</v>
      </c>
      <c r="N1988" s="98"/>
      <c r="O1988" s="98">
        <v>280</v>
      </c>
      <c r="P1988" s="98"/>
      <c r="Q1988" s="98">
        <v>422</v>
      </c>
      <c r="R1988" s="98"/>
      <c r="S1988" s="177" t="e">
        <f t="shared" si="36"/>
        <v>#VALUE!</v>
      </c>
      <c r="T1988" s="177"/>
      <c r="U1988" s="177" t="e">
        <f t="shared" si="37"/>
        <v>#VALUE!</v>
      </c>
      <c r="V1988" s="177"/>
      <c r="W1988" s="177" t="e">
        <f t="shared" si="38"/>
        <v>#VALUE!</v>
      </c>
      <c r="X1988" s="177"/>
    </row>
    <row r="1989" spans="1:24" s="91" customFormat="1" ht="12.75" customHeight="1">
      <c r="A1989" s="106">
        <v>364</v>
      </c>
      <c r="B1989" s="106"/>
      <c r="C1989" s="106">
        <v>365</v>
      </c>
      <c r="D1989" s="106"/>
      <c r="E1989" s="106">
        <v>358</v>
      </c>
      <c r="F1989" s="106"/>
      <c r="G1989" s="102">
        <v>498</v>
      </c>
      <c r="H1989" s="102"/>
      <c r="I1989" s="98">
        <v>326</v>
      </c>
      <c r="J1989" s="98"/>
      <c r="K1989" s="106">
        <v>360</v>
      </c>
      <c r="L1989" s="106"/>
      <c r="M1989" s="98">
        <v>238</v>
      </c>
      <c r="N1989" s="98"/>
      <c r="O1989" s="98">
        <v>281</v>
      </c>
      <c r="P1989" s="98"/>
      <c r="Q1989" s="177"/>
      <c r="R1989" s="177"/>
      <c r="S1989" s="177" t="e">
        <f t="shared" si="36"/>
        <v>#VALUE!</v>
      </c>
      <c r="T1989" s="177"/>
      <c r="U1989" s="177" t="e">
        <f t="shared" si="37"/>
        <v>#VALUE!</v>
      </c>
      <c r="V1989" s="177"/>
      <c r="W1989" s="177" t="e">
        <f t="shared" si="38"/>
        <v>#VALUE!</v>
      </c>
      <c r="X1989" s="177"/>
    </row>
    <row r="1990" spans="1:24" s="91" customFormat="1" ht="12.75" customHeight="1">
      <c r="A1990" s="106">
        <v>365</v>
      </c>
      <c r="B1990" s="106"/>
      <c r="C1990" s="106">
        <v>366</v>
      </c>
      <c r="D1990" s="106"/>
      <c r="E1990" s="106">
        <v>359</v>
      </c>
      <c r="F1990" s="106"/>
      <c r="G1990" s="102">
        <v>499</v>
      </c>
      <c r="H1990" s="102"/>
      <c r="I1990" s="98">
        <v>327</v>
      </c>
      <c r="J1990" s="98"/>
      <c r="K1990" s="106">
        <v>362</v>
      </c>
      <c r="L1990" s="106"/>
      <c r="M1990" s="98">
        <v>239</v>
      </c>
      <c r="N1990" s="98"/>
      <c r="O1990" s="98">
        <v>282</v>
      </c>
      <c r="P1990" s="98"/>
      <c r="Q1990" s="177"/>
      <c r="R1990" s="177"/>
      <c r="S1990" s="177" t="e">
        <f t="shared" si="36"/>
        <v>#VALUE!</v>
      </c>
      <c r="T1990" s="177"/>
      <c r="U1990" s="177" t="e">
        <f t="shared" si="37"/>
        <v>#VALUE!</v>
      </c>
      <c r="V1990" s="177"/>
      <c r="W1990" s="177" t="e">
        <f t="shared" si="38"/>
        <v>#VALUE!</v>
      </c>
      <c r="X1990" s="177"/>
    </row>
    <row r="1991" spans="1:24" s="91" customFormat="1" ht="12.75" customHeight="1">
      <c r="A1991" s="106">
        <v>366</v>
      </c>
      <c r="B1991" s="106"/>
      <c r="C1991" s="106">
        <v>367</v>
      </c>
      <c r="D1991" s="106"/>
      <c r="E1991" s="106">
        <v>360</v>
      </c>
      <c r="F1991" s="106"/>
      <c r="G1991" s="102">
        <v>500</v>
      </c>
      <c r="H1991" s="102"/>
      <c r="I1991" s="98">
        <v>328</v>
      </c>
      <c r="J1991" s="98"/>
      <c r="K1991" s="106">
        <v>365</v>
      </c>
      <c r="L1991" s="106"/>
      <c r="M1991" s="98">
        <v>240</v>
      </c>
      <c r="N1991" s="98"/>
      <c r="O1991" s="98">
        <v>283</v>
      </c>
      <c r="P1991" s="98"/>
      <c r="Q1991" s="177"/>
      <c r="R1991" s="177"/>
      <c r="S1991" s="177" t="e">
        <f t="shared" si="36"/>
        <v>#VALUE!</v>
      </c>
      <c r="T1991" s="177"/>
      <c r="U1991" s="177" t="e">
        <f t="shared" si="37"/>
        <v>#VALUE!</v>
      </c>
      <c r="V1991" s="177"/>
      <c r="W1991" s="177" t="e">
        <f t="shared" si="38"/>
        <v>#VALUE!</v>
      </c>
      <c r="X1991" s="177"/>
    </row>
    <row r="1992" spans="1:24" s="91" customFormat="1" ht="12.75" customHeight="1">
      <c r="A1992" s="106">
        <v>367</v>
      </c>
      <c r="B1992" s="106"/>
      <c r="C1992" s="106">
        <v>373</v>
      </c>
      <c r="D1992" s="106"/>
      <c r="E1992" s="106">
        <v>361</v>
      </c>
      <c r="F1992" s="106"/>
      <c r="G1992" s="102">
        <v>501</v>
      </c>
      <c r="H1992" s="102"/>
      <c r="I1992" s="98">
        <v>329</v>
      </c>
      <c r="J1992" s="98"/>
      <c r="K1992" s="106">
        <v>366</v>
      </c>
      <c r="L1992" s="106"/>
      <c r="M1992" s="98">
        <v>241</v>
      </c>
      <c r="N1992" s="98"/>
      <c r="O1992" s="98">
        <v>284</v>
      </c>
      <c r="P1992" s="98"/>
      <c r="Q1992" s="177"/>
      <c r="R1992" s="177"/>
      <c r="S1992" s="177" t="e">
        <f t="shared" si="36"/>
        <v>#VALUE!</v>
      </c>
      <c r="T1992" s="177"/>
      <c r="U1992" s="177" t="e">
        <f t="shared" si="37"/>
        <v>#VALUE!</v>
      </c>
      <c r="V1992" s="177"/>
      <c r="W1992" s="177" t="e">
        <f t="shared" si="38"/>
        <v>#VALUE!</v>
      </c>
      <c r="X1992" s="177"/>
    </row>
    <row r="1993" spans="1:24" s="91" customFormat="1" ht="12.75" customHeight="1">
      <c r="A1993" s="106">
        <v>368</v>
      </c>
      <c r="B1993" s="106"/>
      <c r="C1993" s="177"/>
      <c r="D1993" s="177"/>
      <c r="E1993" s="106">
        <v>362</v>
      </c>
      <c r="F1993" s="106"/>
      <c r="G1993" s="102">
        <v>502</v>
      </c>
      <c r="H1993" s="102"/>
      <c r="I1993" s="98">
        <v>330</v>
      </c>
      <c r="J1993" s="98"/>
      <c r="K1993" s="106">
        <v>367</v>
      </c>
      <c r="L1993" s="106"/>
      <c r="M1993" s="98">
        <v>242</v>
      </c>
      <c r="N1993" s="98"/>
      <c r="O1993" s="98">
        <v>285</v>
      </c>
      <c r="P1993" s="98"/>
      <c r="Q1993" s="177"/>
      <c r="R1993" s="177"/>
      <c r="S1993" s="177" t="e">
        <f t="shared" si="36"/>
        <v>#VALUE!</v>
      </c>
      <c r="T1993" s="177"/>
      <c r="U1993" s="177" t="e">
        <f t="shared" si="37"/>
        <v>#VALUE!</v>
      </c>
      <c r="V1993" s="177"/>
      <c r="W1993" s="177" t="e">
        <f t="shared" si="38"/>
        <v>#VALUE!</v>
      </c>
      <c r="X1993" s="177"/>
    </row>
    <row r="1994" spans="1:24" s="91" customFormat="1" ht="12.75" customHeight="1">
      <c r="A1994" s="106">
        <v>370</v>
      </c>
      <c r="B1994" s="106"/>
      <c r="C1994" s="177"/>
      <c r="D1994" s="177"/>
      <c r="E1994" s="106">
        <v>363</v>
      </c>
      <c r="F1994" s="106"/>
      <c r="G1994" s="102">
        <v>503</v>
      </c>
      <c r="H1994" s="102"/>
      <c r="I1994" s="98">
        <v>331</v>
      </c>
      <c r="J1994" s="98"/>
      <c r="K1994" s="106">
        <v>368</v>
      </c>
      <c r="L1994" s="106"/>
      <c r="M1994" s="98">
        <v>243</v>
      </c>
      <c r="N1994" s="98"/>
      <c r="O1994" s="98">
        <v>286</v>
      </c>
      <c r="P1994" s="98"/>
      <c r="Q1994" s="177"/>
      <c r="R1994" s="177"/>
      <c r="S1994" s="177" t="e">
        <f t="shared" si="36"/>
        <v>#VALUE!</v>
      </c>
      <c r="T1994" s="177"/>
      <c r="U1994" s="177" t="e">
        <f t="shared" si="37"/>
        <v>#VALUE!</v>
      </c>
      <c r="V1994" s="177"/>
      <c r="W1994" s="177" t="e">
        <f t="shared" si="38"/>
        <v>#VALUE!</v>
      </c>
      <c r="X1994" s="177"/>
    </row>
    <row r="1995" spans="1:24" s="91" customFormat="1" ht="12.75" customHeight="1">
      <c r="A1995" s="106">
        <v>373</v>
      </c>
      <c r="B1995" s="106"/>
      <c r="C1995" s="177"/>
      <c r="D1995" s="177"/>
      <c r="E1995" s="106">
        <v>364</v>
      </c>
      <c r="F1995" s="106"/>
      <c r="G1995" s="102">
        <v>504</v>
      </c>
      <c r="H1995" s="102"/>
      <c r="I1995" s="98">
        <v>332</v>
      </c>
      <c r="J1995" s="98"/>
      <c r="K1995" s="106">
        <v>369</v>
      </c>
      <c r="L1995" s="106"/>
      <c r="M1995" s="98">
        <v>244</v>
      </c>
      <c r="N1995" s="98"/>
      <c r="O1995" s="98">
        <v>287</v>
      </c>
      <c r="P1995" s="98"/>
      <c r="Q1995" s="177"/>
      <c r="R1995" s="177"/>
      <c r="S1995" s="177" t="e">
        <f t="shared" si="36"/>
        <v>#VALUE!</v>
      </c>
      <c r="T1995" s="177"/>
      <c r="U1995" s="177" t="e">
        <f t="shared" si="37"/>
        <v>#VALUE!</v>
      </c>
      <c r="V1995" s="177"/>
      <c r="W1995" s="177" t="e">
        <f t="shared" si="38"/>
        <v>#VALUE!</v>
      </c>
      <c r="X1995" s="177"/>
    </row>
    <row r="1996" spans="1:24" s="91" customFormat="1" ht="12.75" customHeight="1">
      <c r="A1996" s="106">
        <v>383</v>
      </c>
      <c r="B1996" s="106"/>
      <c r="C1996" s="177"/>
      <c r="D1996" s="177"/>
      <c r="E1996" s="106">
        <v>365</v>
      </c>
      <c r="F1996" s="106"/>
      <c r="G1996" s="177"/>
      <c r="H1996" s="177"/>
      <c r="I1996" s="98">
        <v>333</v>
      </c>
      <c r="J1996" s="98"/>
      <c r="K1996" s="106">
        <v>370</v>
      </c>
      <c r="L1996" s="106"/>
      <c r="M1996" s="98">
        <v>245</v>
      </c>
      <c r="N1996" s="98"/>
      <c r="O1996" s="98">
        <v>288</v>
      </c>
      <c r="P1996" s="98"/>
      <c r="Q1996" s="177"/>
      <c r="R1996" s="177"/>
      <c r="S1996" s="177" t="e">
        <f t="shared" si="36"/>
        <v>#VALUE!</v>
      </c>
      <c r="T1996" s="177"/>
      <c r="U1996" s="177" t="e">
        <f t="shared" si="37"/>
        <v>#VALUE!</v>
      </c>
      <c r="V1996" s="177"/>
      <c r="W1996" s="177" t="e">
        <f t="shared" si="38"/>
        <v>#VALUE!</v>
      </c>
      <c r="X1996" s="177"/>
    </row>
    <row r="1997" spans="1:24" s="91" customFormat="1" ht="12.75" customHeight="1">
      <c r="A1997" s="106">
        <v>384</v>
      </c>
      <c r="B1997" s="106"/>
      <c r="C1997" s="177"/>
      <c r="D1997" s="177"/>
      <c r="E1997" s="106">
        <v>366</v>
      </c>
      <c r="F1997" s="106"/>
      <c r="G1997" s="177"/>
      <c r="H1997" s="177"/>
      <c r="I1997" s="98">
        <v>334</v>
      </c>
      <c r="J1997" s="98"/>
      <c r="K1997" s="106">
        <v>372</v>
      </c>
      <c r="L1997" s="106"/>
      <c r="M1997" s="98">
        <v>246</v>
      </c>
      <c r="N1997" s="98"/>
      <c r="O1997" s="108">
        <v>289</v>
      </c>
      <c r="P1997" s="108"/>
      <c r="Q1997" s="177"/>
      <c r="R1997" s="177"/>
      <c r="S1997" s="177" t="e">
        <f t="shared" si="36"/>
        <v>#VALUE!</v>
      </c>
      <c r="T1997" s="177"/>
      <c r="U1997" s="177" t="e">
        <f t="shared" si="37"/>
        <v>#VALUE!</v>
      </c>
      <c r="V1997" s="177"/>
      <c r="W1997" s="177" t="e">
        <f t="shared" si="38"/>
        <v>#VALUE!</v>
      </c>
      <c r="X1997" s="177"/>
    </row>
    <row r="1998" spans="1:24" s="91" customFormat="1" ht="12.75" customHeight="1">
      <c r="A1998" s="98">
        <v>385</v>
      </c>
      <c r="B1998" s="98"/>
      <c r="C1998" s="177"/>
      <c r="D1998" s="177"/>
      <c r="E1998" s="106">
        <v>367</v>
      </c>
      <c r="F1998" s="106"/>
      <c r="G1998" s="177"/>
      <c r="H1998" s="177"/>
      <c r="I1998" s="177"/>
      <c r="J1998" s="177"/>
      <c r="K1998" s="98">
        <v>383</v>
      </c>
      <c r="L1998" s="98"/>
      <c r="M1998" s="177"/>
      <c r="N1998" s="177"/>
      <c r="O1998" s="98">
        <v>290</v>
      </c>
      <c r="P1998" s="98"/>
      <c r="Q1998" s="177"/>
      <c r="R1998" s="177"/>
      <c r="S1998" s="177" t="e">
        <f t="shared" si="36"/>
        <v>#VALUE!</v>
      </c>
      <c r="T1998" s="177"/>
      <c r="U1998" s="177"/>
      <c r="V1998" s="177"/>
      <c r="W1998" s="177" t="e">
        <f t="shared" si="38"/>
        <v>#VALUE!</v>
      </c>
      <c r="X1998" s="177"/>
    </row>
    <row r="1999" spans="1:24" s="91" customFormat="1" ht="12.75" customHeight="1">
      <c r="A1999" s="98">
        <v>386</v>
      </c>
      <c r="B1999" s="98"/>
      <c r="C1999" s="177"/>
      <c r="D1999" s="177"/>
      <c r="E1999" s="106">
        <v>368</v>
      </c>
      <c r="F1999" s="106"/>
      <c r="G1999" s="177"/>
      <c r="H1999" s="177"/>
      <c r="I1999" s="177"/>
      <c r="J1999" s="177"/>
      <c r="K1999" s="98">
        <v>384</v>
      </c>
      <c r="L1999" s="98"/>
      <c r="M1999" s="177"/>
      <c r="N1999" s="177"/>
      <c r="O1999" s="98">
        <v>291</v>
      </c>
      <c r="P1999" s="98"/>
      <c r="Q1999" s="177"/>
      <c r="R1999" s="177"/>
      <c r="S1999" s="177" t="e">
        <f t="shared" si="36"/>
        <v>#VALUE!</v>
      </c>
      <c r="T1999" s="177"/>
      <c r="U1999" s="177"/>
      <c r="V1999" s="177"/>
      <c r="W1999" s="177" t="e">
        <f t="shared" si="38"/>
        <v>#VALUE!</v>
      </c>
      <c r="X1999" s="177"/>
    </row>
    <row r="2000" spans="1:24" s="91" customFormat="1" ht="12.75" customHeight="1">
      <c r="A2000" s="98">
        <v>387</v>
      </c>
      <c r="B2000" s="98"/>
      <c r="C2000" s="177"/>
      <c r="D2000" s="177"/>
      <c r="E2000" s="106">
        <v>369</v>
      </c>
      <c r="F2000" s="106"/>
      <c r="G2000" s="177"/>
      <c r="H2000" s="177"/>
      <c r="I2000" s="177"/>
      <c r="J2000" s="177"/>
      <c r="K2000" s="98">
        <v>390</v>
      </c>
      <c r="L2000" s="98"/>
      <c r="M2000" s="177"/>
      <c r="N2000" s="177"/>
      <c r="O2000" s="98">
        <v>292</v>
      </c>
      <c r="P2000" s="98"/>
      <c r="Q2000" s="177"/>
      <c r="R2000" s="177"/>
      <c r="S2000" s="177" t="e">
        <f t="shared" si="36"/>
        <v>#VALUE!</v>
      </c>
      <c r="T2000" s="177"/>
      <c r="U2000" s="177"/>
      <c r="V2000" s="177"/>
      <c r="W2000" s="177" t="e">
        <f t="shared" si="38"/>
        <v>#VALUE!</v>
      </c>
      <c r="X2000" s="177"/>
    </row>
    <row r="2001" spans="1:24" s="91" customFormat="1" ht="12.75" customHeight="1">
      <c r="A2001" s="98">
        <v>388</v>
      </c>
      <c r="B2001" s="98"/>
      <c r="C2001" s="177"/>
      <c r="D2001" s="177"/>
      <c r="E2001" s="106">
        <v>370</v>
      </c>
      <c r="F2001" s="106"/>
      <c r="G2001" s="177"/>
      <c r="H2001" s="177"/>
      <c r="I2001" s="177"/>
      <c r="J2001" s="177"/>
      <c r="K2001" s="98">
        <v>392</v>
      </c>
      <c r="L2001" s="98"/>
      <c r="M2001" s="177"/>
      <c r="N2001" s="177"/>
      <c r="O2001" s="98">
        <v>293</v>
      </c>
      <c r="P2001" s="98"/>
      <c r="Q2001" s="177"/>
      <c r="R2001" s="177"/>
      <c r="S2001" s="177" t="e">
        <f t="shared" si="36"/>
        <v>#VALUE!</v>
      </c>
      <c r="T2001" s="177"/>
      <c r="U2001" s="177"/>
      <c r="V2001" s="177"/>
      <c r="W2001" s="177" t="e">
        <f t="shared" si="38"/>
        <v>#VALUE!</v>
      </c>
      <c r="X2001" s="177"/>
    </row>
    <row r="2002" spans="1:24" s="91" customFormat="1" ht="12.75" customHeight="1">
      <c r="A2002" s="98">
        <v>389</v>
      </c>
      <c r="B2002" s="98"/>
      <c r="C2002" s="177"/>
      <c r="D2002" s="177"/>
      <c r="E2002" s="106">
        <v>371</v>
      </c>
      <c r="F2002" s="106"/>
      <c r="G2002" s="177"/>
      <c r="H2002" s="177"/>
      <c r="I2002" s="177"/>
      <c r="J2002" s="177"/>
      <c r="K2002" s="98">
        <v>393</v>
      </c>
      <c r="L2002" s="98"/>
      <c r="M2002" s="177"/>
      <c r="N2002" s="177"/>
      <c r="O2002" s="98">
        <v>294</v>
      </c>
      <c r="P2002" s="98"/>
      <c r="Q2002" s="177"/>
      <c r="R2002" s="177"/>
      <c r="S2002" s="177" t="e">
        <f t="shared" si="36"/>
        <v>#VALUE!</v>
      </c>
      <c r="T2002" s="177"/>
      <c r="U2002" s="177"/>
      <c r="V2002" s="177"/>
      <c r="W2002" s="177" t="e">
        <f t="shared" si="38"/>
        <v>#VALUE!</v>
      </c>
      <c r="X2002" s="177"/>
    </row>
    <row r="2003" spans="1:24" s="91" customFormat="1" ht="12.75" customHeight="1">
      <c r="A2003" s="98">
        <v>390</v>
      </c>
      <c r="B2003" s="98"/>
      <c r="C2003" s="177"/>
      <c r="D2003" s="177"/>
      <c r="E2003" s="106">
        <v>372</v>
      </c>
      <c r="F2003" s="106"/>
      <c r="G2003" s="177"/>
      <c r="H2003" s="177"/>
      <c r="I2003" s="177"/>
      <c r="J2003" s="177"/>
      <c r="K2003" s="98">
        <v>394</v>
      </c>
      <c r="L2003" s="98"/>
      <c r="M2003" s="177"/>
      <c r="N2003" s="177"/>
      <c r="O2003" s="98">
        <v>295</v>
      </c>
      <c r="P2003" s="98"/>
      <c r="Q2003" s="177"/>
      <c r="R2003" s="177"/>
      <c r="S2003" s="177" t="e">
        <f t="shared" si="36"/>
        <v>#VALUE!</v>
      </c>
      <c r="T2003" s="177"/>
      <c r="U2003" s="177"/>
      <c r="V2003" s="177"/>
      <c r="W2003" s="177" t="e">
        <f t="shared" si="38"/>
        <v>#VALUE!</v>
      </c>
      <c r="X2003" s="177"/>
    </row>
    <row r="2004" spans="1:24" s="91" customFormat="1" ht="12.75" customHeight="1">
      <c r="A2004" s="98">
        <v>391</v>
      </c>
      <c r="B2004" s="98"/>
      <c r="C2004" s="177"/>
      <c r="D2004" s="177"/>
      <c r="E2004" s="106">
        <v>373</v>
      </c>
      <c r="F2004" s="106"/>
      <c r="G2004" s="177"/>
      <c r="H2004" s="177"/>
      <c r="I2004" s="177"/>
      <c r="J2004" s="177"/>
      <c r="K2004" s="98">
        <v>395</v>
      </c>
      <c r="L2004" s="98"/>
      <c r="M2004" s="177"/>
      <c r="N2004" s="177"/>
      <c r="O2004" s="98">
        <v>296</v>
      </c>
      <c r="P2004" s="98"/>
      <c r="Q2004" s="177"/>
      <c r="R2004" s="177"/>
      <c r="S2004" s="177" t="e">
        <f t="shared" si="36"/>
        <v>#VALUE!</v>
      </c>
      <c r="T2004" s="177"/>
      <c r="U2004" s="177"/>
      <c r="V2004" s="177"/>
      <c r="W2004" s="177" t="e">
        <f t="shared" si="38"/>
        <v>#VALUE!</v>
      </c>
      <c r="X2004" s="177"/>
    </row>
    <row r="2005" spans="1:24" s="91" customFormat="1" ht="12.75" customHeight="1">
      <c r="A2005" s="98">
        <v>392</v>
      </c>
      <c r="B2005" s="98"/>
      <c r="C2005" s="177"/>
      <c r="D2005" s="177"/>
      <c r="E2005" s="106">
        <v>374</v>
      </c>
      <c r="F2005" s="106"/>
      <c r="G2005" s="177"/>
      <c r="H2005" s="177"/>
      <c r="I2005" s="177"/>
      <c r="J2005" s="177"/>
      <c r="K2005" s="98">
        <v>396</v>
      </c>
      <c r="L2005" s="98"/>
      <c r="M2005" s="177"/>
      <c r="N2005" s="177"/>
      <c r="O2005" s="98">
        <v>297</v>
      </c>
      <c r="P2005" s="98"/>
      <c r="Q2005" s="177"/>
      <c r="R2005" s="177"/>
      <c r="S2005" s="177" t="e">
        <f t="shared" si="36"/>
        <v>#VALUE!</v>
      </c>
      <c r="T2005" s="177"/>
      <c r="U2005" s="177"/>
      <c r="V2005" s="177"/>
      <c r="W2005" s="177" t="e">
        <f t="shared" si="38"/>
        <v>#VALUE!</v>
      </c>
      <c r="X2005" s="177"/>
    </row>
    <row r="2006" spans="1:24" s="91" customFormat="1" ht="12.75" customHeight="1">
      <c r="A2006" s="98">
        <v>393</v>
      </c>
      <c r="B2006" s="98"/>
      <c r="C2006" s="177"/>
      <c r="D2006" s="177"/>
      <c r="E2006" s="106">
        <v>375</v>
      </c>
      <c r="F2006" s="106"/>
      <c r="G2006" s="177"/>
      <c r="H2006" s="177"/>
      <c r="I2006" s="177"/>
      <c r="J2006" s="177"/>
      <c r="K2006" s="98">
        <v>397</v>
      </c>
      <c r="L2006" s="98"/>
      <c r="M2006" s="177"/>
      <c r="N2006" s="177"/>
      <c r="O2006" s="98">
        <v>298</v>
      </c>
      <c r="P2006" s="98"/>
      <c r="Q2006" s="177"/>
      <c r="R2006" s="177"/>
      <c r="S2006" s="177" t="e">
        <f t="shared" si="36"/>
        <v>#VALUE!</v>
      </c>
      <c r="T2006" s="177"/>
      <c r="U2006" s="177"/>
      <c r="V2006" s="177"/>
      <c r="W2006" s="177" t="e">
        <f t="shared" si="38"/>
        <v>#VALUE!</v>
      </c>
      <c r="X2006" s="177"/>
    </row>
    <row r="2007" spans="1:24" s="91" customFormat="1" ht="12.75" customHeight="1">
      <c r="A2007" s="98">
        <v>394</v>
      </c>
      <c r="B2007" s="98"/>
      <c r="C2007" s="177"/>
      <c r="D2007" s="177"/>
      <c r="E2007" s="106">
        <v>383</v>
      </c>
      <c r="F2007" s="106"/>
      <c r="G2007" s="177"/>
      <c r="H2007" s="177"/>
      <c r="I2007" s="177"/>
      <c r="J2007" s="177"/>
      <c r="K2007" s="98">
        <v>398</v>
      </c>
      <c r="L2007" s="98"/>
      <c r="M2007" s="177"/>
      <c r="N2007" s="177"/>
      <c r="O2007" s="98">
        <v>299</v>
      </c>
      <c r="P2007" s="98"/>
      <c r="Q2007" s="177"/>
      <c r="R2007" s="177"/>
      <c r="S2007" s="177" t="e">
        <f t="shared" si="36"/>
        <v>#VALUE!</v>
      </c>
      <c r="T2007" s="177"/>
      <c r="U2007" s="177"/>
      <c r="V2007" s="177"/>
      <c r="W2007" s="177" t="e">
        <f t="shared" si="38"/>
        <v>#VALUE!</v>
      </c>
      <c r="X2007" s="177"/>
    </row>
    <row r="2008" spans="1:24" s="91" customFormat="1" ht="12.75" customHeight="1">
      <c r="A2008" s="98">
        <v>395</v>
      </c>
      <c r="B2008" s="98"/>
      <c r="C2008" s="177"/>
      <c r="D2008" s="177"/>
      <c r="E2008" s="106">
        <v>384</v>
      </c>
      <c r="F2008" s="106"/>
      <c r="G2008" s="177"/>
      <c r="H2008" s="177"/>
      <c r="I2008" s="177"/>
      <c r="J2008" s="177"/>
      <c r="K2008" s="98">
        <v>399</v>
      </c>
      <c r="L2008" s="98"/>
      <c r="M2008" s="177"/>
      <c r="N2008" s="177"/>
      <c r="O2008" s="98">
        <v>300</v>
      </c>
      <c r="P2008" s="98"/>
      <c r="Q2008" s="177"/>
      <c r="R2008" s="177"/>
      <c r="S2008" s="177" t="e">
        <f t="shared" si="36"/>
        <v>#VALUE!</v>
      </c>
      <c r="T2008" s="177"/>
      <c r="U2008" s="177"/>
      <c r="V2008" s="177"/>
      <c r="W2008" s="177" t="e">
        <f t="shared" si="38"/>
        <v>#VALUE!</v>
      </c>
      <c r="X2008" s="177"/>
    </row>
    <row r="2009" spans="1:24" s="91" customFormat="1" ht="12.75" customHeight="1">
      <c r="A2009" s="98">
        <v>396</v>
      </c>
      <c r="B2009" s="98"/>
      <c r="C2009" s="177"/>
      <c r="D2009" s="177"/>
      <c r="E2009" s="177"/>
      <c r="F2009" s="177"/>
      <c r="G2009" s="177"/>
      <c r="H2009" s="177"/>
      <c r="I2009" s="177"/>
      <c r="J2009" s="177"/>
      <c r="K2009" s="98">
        <v>400</v>
      </c>
      <c r="L2009" s="98"/>
      <c r="M2009" s="177"/>
      <c r="N2009" s="177"/>
      <c r="O2009" s="98">
        <v>301</v>
      </c>
      <c r="P2009" s="98"/>
      <c r="Q2009" s="177"/>
      <c r="R2009" s="177"/>
      <c r="S2009" s="177" t="e">
        <f t="shared" si="36"/>
        <v>#VALUE!</v>
      </c>
      <c r="T2009" s="177"/>
      <c r="U2009" s="177"/>
      <c r="V2009" s="177"/>
      <c r="W2009" s="177" t="e">
        <f t="shared" si="38"/>
        <v>#VALUE!</v>
      </c>
      <c r="X2009" s="177"/>
    </row>
    <row r="2010" spans="1:24" s="91" customFormat="1" ht="12.75" customHeight="1">
      <c r="A2010" s="98">
        <v>397</v>
      </c>
      <c r="B2010" s="98"/>
      <c r="C2010" s="177"/>
      <c r="D2010" s="177"/>
      <c r="E2010" s="177"/>
      <c r="F2010" s="177"/>
      <c r="G2010" s="177"/>
      <c r="H2010" s="177"/>
      <c r="I2010" s="177"/>
      <c r="J2010" s="177"/>
      <c r="K2010" s="98">
        <v>401</v>
      </c>
      <c r="L2010" s="98"/>
      <c r="M2010" s="177"/>
      <c r="N2010" s="177"/>
      <c r="O2010" s="98">
        <v>302</v>
      </c>
      <c r="P2010" s="98"/>
      <c r="Q2010" s="177"/>
      <c r="R2010" s="177"/>
      <c r="S2010" s="177" t="e">
        <f t="shared" si="36"/>
        <v>#VALUE!</v>
      </c>
      <c r="T2010" s="177"/>
      <c r="U2010" s="177"/>
      <c r="V2010" s="177"/>
      <c r="W2010" s="177" t="e">
        <f t="shared" si="38"/>
        <v>#VALUE!</v>
      </c>
      <c r="X2010" s="177"/>
    </row>
    <row r="2011" spans="1:24" s="91" customFormat="1" ht="12.75" customHeight="1">
      <c r="A2011" s="98">
        <v>398</v>
      </c>
      <c r="B2011" s="98"/>
      <c r="C2011" s="177"/>
      <c r="D2011" s="177"/>
      <c r="E2011" s="177"/>
      <c r="F2011" s="177"/>
      <c r="G2011" s="177"/>
      <c r="H2011" s="177"/>
      <c r="I2011" s="177"/>
      <c r="J2011" s="177"/>
      <c r="K2011" s="98">
        <v>402</v>
      </c>
      <c r="L2011" s="98"/>
      <c r="M2011" s="177"/>
      <c r="N2011" s="177"/>
      <c r="O2011" s="98">
        <v>303</v>
      </c>
      <c r="P2011" s="98"/>
      <c r="Q2011" s="177"/>
      <c r="R2011" s="177"/>
      <c r="S2011" s="177" t="e">
        <f t="shared" si="36"/>
        <v>#VALUE!</v>
      </c>
      <c r="T2011" s="177"/>
      <c r="U2011" s="177"/>
      <c r="V2011" s="177"/>
      <c r="W2011" s="177" t="e">
        <f t="shared" si="38"/>
        <v>#VALUE!</v>
      </c>
      <c r="X2011" s="177"/>
    </row>
    <row r="2012" spans="1:24" s="91" customFormat="1" ht="12.75" customHeight="1">
      <c r="A2012" s="98">
        <v>399</v>
      </c>
      <c r="B2012" s="98"/>
      <c r="C2012" s="177"/>
      <c r="D2012" s="177"/>
      <c r="E2012" s="177"/>
      <c r="F2012" s="177"/>
      <c r="G2012" s="177"/>
      <c r="H2012" s="177"/>
      <c r="I2012" s="177"/>
      <c r="J2012" s="177"/>
      <c r="K2012" s="98">
        <v>403</v>
      </c>
      <c r="L2012" s="98"/>
      <c r="M2012" s="177"/>
      <c r="N2012" s="177"/>
      <c r="O2012" s="98">
        <v>304</v>
      </c>
      <c r="P2012" s="98"/>
      <c r="Q2012" s="177"/>
      <c r="R2012" s="177"/>
      <c r="S2012" s="177" t="e">
        <f t="shared" si="36"/>
        <v>#VALUE!</v>
      </c>
      <c r="T2012" s="177"/>
      <c r="U2012" s="177"/>
      <c r="V2012" s="177"/>
      <c r="W2012" s="177" t="e">
        <f t="shared" si="38"/>
        <v>#VALUE!</v>
      </c>
      <c r="X2012" s="177"/>
    </row>
    <row r="2013" spans="1:24" s="91" customFormat="1" ht="12.75" customHeight="1">
      <c r="A2013" s="98">
        <v>400</v>
      </c>
      <c r="B2013" s="98"/>
      <c r="C2013" s="177"/>
      <c r="D2013" s="177"/>
      <c r="E2013" s="177"/>
      <c r="F2013" s="177"/>
      <c r="G2013" s="177"/>
      <c r="H2013" s="177"/>
      <c r="I2013" s="177"/>
      <c r="J2013" s="177"/>
      <c r="K2013" s="98">
        <v>404</v>
      </c>
      <c r="L2013" s="98"/>
      <c r="M2013" s="177"/>
      <c r="N2013" s="177"/>
      <c r="O2013" s="98">
        <v>305</v>
      </c>
      <c r="P2013" s="98"/>
      <c r="Q2013" s="177"/>
      <c r="R2013" s="177"/>
      <c r="S2013" s="177" t="e">
        <f t="shared" si="36"/>
        <v>#VALUE!</v>
      </c>
      <c r="T2013" s="177"/>
      <c r="U2013" s="177"/>
      <c r="V2013" s="177"/>
      <c r="W2013" s="177" t="e">
        <f t="shared" si="38"/>
        <v>#VALUE!</v>
      </c>
      <c r="X2013" s="177"/>
    </row>
    <row r="2014" spans="1:24" s="91" customFormat="1" ht="12.75" customHeight="1">
      <c r="A2014" s="98">
        <v>401</v>
      </c>
      <c r="B2014" s="98"/>
      <c r="C2014" s="177"/>
      <c r="D2014" s="177"/>
      <c r="E2014" s="177"/>
      <c r="F2014" s="177"/>
      <c r="G2014" s="177"/>
      <c r="H2014" s="177"/>
      <c r="I2014" s="177"/>
      <c r="J2014" s="177"/>
      <c r="K2014" s="98">
        <v>405</v>
      </c>
      <c r="L2014" s="98"/>
      <c r="M2014" s="177"/>
      <c r="N2014" s="177"/>
      <c r="O2014" s="98">
        <v>306</v>
      </c>
      <c r="P2014" s="98"/>
      <c r="Q2014" s="177"/>
      <c r="R2014" s="177"/>
      <c r="S2014" s="177" t="e">
        <f t="shared" si="36"/>
        <v>#VALUE!</v>
      </c>
      <c r="T2014" s="177"/>
      <c r="U2014" s="177"/>
      <c r="V2014" s="177"/>
      <c r="W2014" s="177" t="e">
        <f t="shared" si="38"/>
        <v>#VALUE!</v>
      </c>
      <c r="X2014" s="177"/>
    </row>
    <row r="2015" spans="1:24" s="91" customFormat="1" ht="12.75" customHeight="1">
      <c r="A2015" s="98">
        <v>402</v>
      </c>
      <c r="B2015" s="98"/>
      <c r="C2015" s="177"/>
      <c r="D2015" s="177"/>
      <c r="E2015" s="177"/>
      <c r="F2015" s="177"/>
      <c r="G2015" s="177"/>
      <c r="H2015" s="177"/>
      <c r="I2015" s="177"/>
      <c r="J2015" s="177"/>
      <c r="K2015" s="98">
        <v>406</v>
      </c>
      <c r="L2015" s="98"/>
      <c r="M2015" s="177"/>
      <c r="N2015" s="177"/>
      <c r="O2015" s="98">
        <v>307</v>
      </c>
      <c r="P2015" s="98"/>
      <c r="Q2015" s="177"/>
      <c r="R2015" s="177"/>
      <c r="S2015" s="177" t="e">
        <f t="shared" si="36"/>
        <v>#VALUE!</v>
      </c>
      <c r="T2015" s="177"/>
      <c r="U2015" s="177"/>
      <c r="V2015" s="177"/>
      <c r="W2015" s="177" t="e">
        <f t="shared" si="38"/>
        <v>#VALUE!</v>
      </c>
      <c r="X2015" s="177"/>
    </row>
    <row r="2016" spans="1:24" s="91" customFormat="1" ht="12.75" customHeight="1">
      <c r="A2016" s="98">
        <v>403</v>
      </c>
      <c r="B2016" s="98"/>
      <c r="C2016" s="177"/>
      <c r="D2016" s="177"/>
      <c r="E2016" s="177"/>
      <c r="F2016" s="177"/>
      <c r="G2016" s="177"/>
      <c r="H2016" s="177"/>
      <c r="I2016" s="177"/>
      <c r="J2016" s="177"/>
      <c r="K2016" s="98">
        <v>407</v>
      </c>
      <c r="L2016" s="98"/>
      <c r="M2016" s="177"/>
      <c r="N2016" s="177"/>
      <c r="O2016" s="98">
        <v>308</v>
      </c>
      <c r="P2016" s="98"/>
      <c r="Q2016" s="177"/>
      <c r="R2016" s="177"/>
      <c r="S2016" s="177" t="e">
        <f t="shared" si="36"/>
        <v>#VALUE!</v>
      </c>
      <c r="T2016" s="177"/>
      <c r="U2016" s="177"/>
      <c r="V2016" s="177"/>
      <c r="W2016" s="177" t="e">
        <f t="shared" si="38"/>
        <v>#VALUE!</v>
      </c>
      <c r="X2016" s="177"/>
    </row>
    <row r="2017" spans="1:24" s="91" customFormat="1" ht="12.75" customHeight="1">
      <c r="A2017" s="98">
        <v>404</v>
      </c>
      <c r="B2017" s="98"/>
      <c r="C2017" s="177"/>
      <c r="D2017" s="177"/>
      <c r="E2017" s="177"/>
      <c r="F2017" s="177"/>
      <c r="G2017" s="177"/>
      <c r="H2017" s="177"/>
      <c r="I2017" s="177"/>
      <c r="J2017" s="177"/>
      <c r="K2017" s="98">
        <v>408</v>
      </c>
      <c r="L2017" s="98"/>
      <c r="M2017" s="177"/>
      <c r="N2017" s="177"/>
      <c r="O2017" s="98">
        <v>309</v>
      </c>
      <c r="P2017" s="98"/>
      <c r="Q2017" s="177"/>
      <c r="R2017" s="177"/>
      <c r="S2017" s="177" t="e">
        <f t="shared" si="36"/>
        <v>#VALUE!</v>
      </c>
      <c r="T2017" s="177"/>
      <c r="U2017" s="177"/>
      <c r="V2017" s="177"/>
      <c r="W2017" s="177" t="e">
        <f t="shared" si="38"/>
        <v>#VALUE!</v>
      </c>
      <c r="X2017" s="177"/>
    </row>
    <row r="2018" spans="1:24" s="91" customFormat="1" ht="12.75" customHeight="1">
      <c r="A2018" s="98">
        <v>405</v>
      </c>
      <c r="B2018" s="98"/>
      <c r="C2018" s="177"/>
      <c r="D2018" s="177"/>
      <c r="E2018" s="177"/>
      <c r="F2018" s="177"/>
      <c r="G2018" s="177"/>
      <c r="H2018" s="177"/>
      <c r="I2018" s="177"/>
      <c r="J2018" s="177"/>
      <c r="K2018" s="98">
        <v>526</v>
      </c>
      <c r="L2018" s="98"/>
      <c r="M2018" s="177"/>
      <c r="N2018" s="177"/>
      <c r="O2018" s="98">
        <v>310</v>
      </c>
      <c r="P2018" s="98"/>
      <c r="Q2018" s="177"/>
      <c r="R2018" s="177"/>
      <c r="S2018" s="177" t="e">
        <f t="shared" si="36"/>
        <v>#VALUE!</v>
      </c>
      <c r="T2018" s="177"/>
      <c r="U2018" s="177"/>
      <c r="V2018" s="177"/>
      <c r="W2018" s="177" t="e">
        <f t="shared" si="38"/>
        <v>#VALUE!</v>
      </c>
      <c r="X2018" s="177"/>
    </row>
    <row r="2019" spans="1:24" s="91" customFormat="1" ht="12.75" customHeight="1">
      <c r="A2019" s="98">
        <v>406</v>
      </c>
      <c r="B2019" s="98"/>
      <c r="C2019" s="177"/>
      <c r="D2019" s="177"/>
      <c r="E2019" s="177"/>
      <c r="F2019" s="177"/>
      <c r="G2019" s="177"/>
      <c r="H2019" s="177"/>
      <c r="I2019" s="177"/>
      <c r="J2019" s="177"/>
      <c r="K2019" s="98">
        <v>527</v>
      </c>
      <c r="L2019" s="98"/>
      <c r="M2019" s="177"/>
      <c r="N2019" s="177"/>
      <c r="O2019" s="98">
        <v>311</v>
      </c>
      <c r="P2019" s="98"/>
      <c r="Q2019" s="177"/>
      <c r="R2019" s="177"/>
      <c r="S2019" s="177" t="e">
        <f t="shared" si="36"/>
        <v>#VALUE!</v>
      </c>
      <c r="T2019" s="177"/>
      <c r="U2019" s="177"/>
      <c r="V2019" s="177"/>
      <c r="W2019" s="177" t="e">
        <f t="shared" si="38"/>
        <v>#VALUE!</v>
      </c>
      <c r="X2019" s="177"/>
    </row>
    <row r="2020" spans="1:24" s="91" customFormat="1" ht="12.75" customHeight="1">
      <c r="A2020" s="98">
        <v>407</v>
      </c>
      <c r="B2020" s="98"/>
      <c r="C2020" s="177"/>
      <c r="D2020" s="177"/>
      <c r="E2020" s="177"/>
      <c r="F2020" s="177"/>
      <c r="G2020" s="177"/>
      <c r="H2020" s="177"/>
      <c r="I2020" s="177"/>
      <c r="J2020" s="177"/>
      <c r="K2020" s="98">
        <v>528</v>
      </c>
      <c r="L2020" s="98"/>
      <c r="M2020" s="177"/>
      <c r="N2020" s="177"/>
      <c r="O2020" s="98">
        <v>312</v>
      </c>
      <c r="P2020" s="98"/>
      <c r="Q2020" s="177"/>
      <c r="R2020" s="177"/>
      <c r="S2020" s="177" t="e">
        <f t="shared" si="36"/>
        <v>#VALUE!</v>
      </c>
      <c r="T2020" s="177"/>
      <c r="U2020" s="177"/>
      <c r="V2020" s="177"/>
      <c r="W2020" s="177" t="e">
        <f t="shared" si="38"/>
        <v>#VALUE!</v>
      </c>
      <c r="X2020" s="177"/>
    </row>
    <row r="2021" spans="1:24" s="91" customFormat="1" ht="12.75" customHeight="1">
      <c r="A2021" s="98">
        <v>408</v>
      </c>
      <c r="B2021" s="98"/>
      <c r="C2021" s="177"/>
      <c r="D2021" s="177"/>
      <c r="E2021" s="177"/>
      <c r="F2021" s="177"/>
      <c r="G2021" s="177"/>
      <c r="H2021" s="177"/>
      <c r="I2021" s="177"/>
      <c r="J2021" s="177"/>
      <c r="K2021" s="177"/>
      <c r="L2021" s="177"/>
      <c r="M2021" s="177"/>
      <c r="N2021" s="177"/>
      <c r="O2021" s="98">
        <v>313</v>
      </c>
      <c r="P2021" s="98"/>
      <c r="Q2021" s="177"/>
      <c r="R2021" s="177"/>
      <c r="S2021" s="177" t="e">
        <f t="shared" si="36"/>
        <v>#VALUE!</v>
      </c>
      <c r="T2021" s="177"/>
      <c r="U2021" s="177"/>
      <c r="V2021" s="177"/>
      <c r="W2021" s="177" t="e">
        <f t="shared" si="38"/>
        <v>#VALUE!</v>
      </c>
      <c r="X2021" s="177"/>
    </row>
    <row r="2022" spans="1:24" s="91" customFormat="1" ht="12.75" customHeight="1">
      <c r="A2022" s="98">
        <v>409</v>
      </c>
      <c r="B2022" s="98"/>
      <c r="C2022" s="177"/>
      <c r="D2022" s="177"/>
      <c r="E2022" s="177"/>
      <c r="F2022" s="177"/>
      <c r="G2022" s="177"/>
      <c r="H2022" s="177"/>
      <c r="I2022" s="177"/>
      <c r="J2022" s="177"/>
      <c r="K2022" s="177"/>
      <c r="L2022" s="177"/>
      <c r="M2022" s="177"/>
      <c r="N2022" s="177"/>
      <c r="O2022" s="98">
        <v>314</v>
      </c>
      <c r="P2022" s="98"/>
      <c r="Q2022" s="177"/>
      <c r="R2022" s="177"/>
      <c r="S2022" s="177" t="e">
        <f t="shared" si="36"/>
        <v>#VALUE!</v>
      </c>
      <c r="T2022" s="177"/>
      <c r="U2022" s="177"/>
      <c r="V2022" s="177"/>
      <c r="W2022" s="177" t="e">
        <f t="shared" si="38"/>
        <v>#VALUE!</v>
      </c>
      <c r="X2022" s="177"/>
    </row>
    <row r="2023" spans="1:24" s="91" customFormat="1" ht="12.75" customHeight="1">
      <c r="A2023" s="98">
        <v>410</v>
      </c>
      <c r="B2023" s="98"/>
      <c r="C2023" s="177"/>
      <c r="D2023" s="177"/>
      <c r="E2023" s="177"/>
      <c r="F2023" s="177"/>
      <c r="G2023" s="177"/>
      <c r="H2023" s="177"/>
      <c r="I2023" s="177"/>
      <c r="J2023" s="177"/>
      <c r="K2023" s="177"/>
      <c r="L2023" s="177"/>
      <c r="M2023" s="177"/>
      <c r="N2023" s="177"/>
      <c r="O2023" s="98">
        <v>315</v>
      </c>
      <c r="P2023" s="98"/>
      <c r="Q2023" s="177"/>
      <c r="R2023" s="177"/>
      <c r="S2023" s="177" t="e">
        <f t="shared" si="36"/>
        <v>#VALUE!</v>
      </c>
      <c r="T2023" s="177"/>
      <c r="U2023" s="177"/>
      <c r="V2023" s="177"/>
      <c r="W2023" s="177" t="e">
        <f t="shared" si="38"/>
        <v>#VALUE!</v>
      </c>
      <c r="X2023" s="177"/>
    </row>
    <row r="2024" spans="1:24" s="91" customFormat="1" ht="12.75" customHeight="1">
      <c r="A2024" s="98">
        <v>526</v>
      </c>
      <c r="B2024" s="98"/>
      <c r="C2024" s="177"/>
      <c r="D2024" s="177"/>
      <c r="E2024" s="177"/>
      <c r="F2024" s="177"/>
      <c r="G2024" s="177"/>
      <c r="H2024" s="177"/>
      <c r="I2024" s="177"/>
      <c r="J2024" s="177"/>
      <c r="K2024" s="177"/>
      <c r="L2024" s="177"/>
      <c r="M2024" s="177"/>
      <c r="N2024" s="177"/>
      <c r="O2024" s="98">
        <v>316</v>
      </c>
      <c r="P2024" s="98"/>
      <c r="Q2024" s="177"/>
      <c r="R2024" s="177"/>
      <c r="S2024" s="177" t="e">
        <f t="shared" si="36"/>
        <v>#VALUE!</v>
      </c>
      <c r="T2024" s="177"/>
      <c r="U2024" s="177"/>
      <c r="V2024" s="177"/>
      <c r="W2024" s="177" t="e">
        <f t="shared" si="38"/>
        <v>#VALUE!</v>
      </c>
      <c r="X2024" s="177"/>
    </row>
    <row r="2025" spans="1:24" s="91" customFormat="1" ht="12.75" customHeight="1">
      <c r="A2025" s="98">
        <v>527</v>
      </c>
      <c r="B2025" s="98"/>
      <c r="C2025" s="177"/>
      <c r="D2025" s="177"/>
      <c r="E2025" s="177"/>
      <c r="F2025" s="177"/>
      <c r="G2025" s="177"/>
      <c r="H2025" s="177"/>
      <c r="I2025" s="177"/>
      <c r="J2025" s="177"/>
      <c r="K2025" s="177"/>
      <c r="L2025" s="177"/>
      <c r="M2025" s="177"/>
      <c r="N2025" s="177"/>
      <c r="O2025" s="98">
        <v>317</v>
      </c>
      <c r="P2025" s="98"/>
      <c r="Q2025" s="177"/>
      <c r="R2025" s="177"/>
      <c r="S2025" s="177" t="e">
        <f t="shared" si="36"/>
        <v>#VALUE!</v>
      </c>
      <c r="T2025" s="177"/>
      <c r="U2025" s="177"/>
      <c r="V2025" s="177"/>
      <c r="W2025" s="177" t="e">
        <f t="shared" si="38"/>
        <v>#VALUE!</v>
      </c>
      <c r="X2025" s="177"/>
    </row>
    <row r="2026" spans="1:24" s="91" customFormat="1" ht="12.75" customHeight="1">
      <c r="A2026" s="98">
        <v>528</v>
      </c>
      <c r="B2026" s="98"/>
      <c r="C2026" s="177"/>
      <c r="D2026" s="177"/>
      <c r="E2026" s="177"/>
      <c r="F2026" s="177"/>
      <c r="G2026" s="177"/>
      <c r="H2026" s="177"/>
      <c r="I2026" s="177"/>
      <c r="J2026" s="177"/>
      <c r="K2026" s="177"/>
      <c r="L2026" s="177"/>
      <c r="M2026" s="177"/>
      <c r="N2026" s="177"/>
      <c r="O2026" s="98">
        <v>318</v>
      </c>
      <c r="P2026" s="98"/>
      <c r="Q2026" s="177"/>
      <c r="R2026" s="177"/>
      <c r="S2026" s="177" t="e">
        <f t="shared" si="36"/>
        <v>#VALUE!</v>
      </c>
      <c r="T2026" s="177"/>
      <c r="U2026" s="177"/>
      <c r="V2026" s="177"/>
      <c r="W2026" s="177" t="e">
        <f t="shared" si="38"/>
        <v>#VALUE!</v>
      </c>
      <c r="X2026" s="177"/>
    </row>
    <row r="2027" spans="1:24" s="91" customFormat="1" ht="12.75" customHeight="1">
      <c r="A2027" s="177"/>
      <c r="B2027" s="177"/>
      <c r="C2027" s="177"/>
      <c r="D2027" s="177"/>
      <c r="E2027" s="177"/>
      <c r="F2027" s="177"/>
      <c r="G2027" s="177"/>
      <c r="H2027" s="177"/>
      <c r="I2027" s="177"/>
      <c r="J2027" s="177"/>
      <c r="K2027" s="177"/>
      <c r="L2027" s="177"/>
      <c r="M2027" s="177"/>
      <c r="N2027" s="177"/>
      <c r="O2027" s="98">
        <v>319</v>
      </c>
      <c r="P2027" s="98"/>
      <c r="Q2027" s="177"/>
      <c r="R2027" s="177"/>
      <c r="S2027" s="177" t="e">
        <f t="shared" si="36"/>
        <v>#VALUE!</v>
      </c>
      <c r="T2027" s="177"/>
      <c r="U2027" s="177"/>
      <c r="V2027" s="177"/>
      <c r="W2027" s="177" t="e">
        <f t="shared" si="38"/>
        <v>#VALUE!</v>
      </c>
      <c r="X2027" s="177"/>
    </row>
    <row r="2028" spans="1:24" s="91" customFormat="1" ht="12.75" customHeight="1">
      <c r="A2028" s="177"/>
      <c r="B2028" s="177"/>
      <c r="C2028" s="177"/>
      <c r="D2028" s="177"/>
      <c r="E2028" s="177"/>
      <c r="F2028" s="177"/>
      <c r="G2028" s="177"/>
      <c r="H2028" s="177"/>
      <c r="I2028" s="177"/>
      <c r="J2028" s="177"/>
      <c r="K2028" s="177"/>
      <c r="L2028" s="177"/>
      <c r="M2028" s="177"/>
      <c r="N2028" s="177"/>
      <c r="O2028" s="98">
        <v>411</v>
      </c>
      <c r="P2028" s="98"/>
      <c r="Q2028" s="177"/>
      <c r="R2028" s="177"/>
      <c r="S2028" s="177" t="e">
        <f t="shared" si="36"/>
        <v>#VALUE!</v>
      </c>
      <c r="T2028" s="177"/>
      <c r="U2028" s="177"/>
      <c r="V2028" s="177"/>
      <c r="W2028" s="177" t="e">
        <f t="shared" si="38"/>
        <v>#VALUE!</v>
      </c>
      <c r="X2028" s="177"/>
    </row>
    <row r="2029" spans="1:24" s="91" customFormat="1" ht="12.75" customHeight="1">
      <c r="A2029" s="177"/>
      <c r="B2029" s="177"/>
      <c r="C2029" s="177"/>
      <c r="D2029" s="177"/>
      <c r="E2029" s="177"/>
      <c r="F2029" s="177"/>
      <c r="G2029" s="177"/>
      <c r="H2029" s="177"/>
      <c r="I2029" s="177"/>
      <c r="J2029" s="177"/>
      <c r="K2029" s="177"/>
      <c r="L2029" s="177"/>
      <c r="M2029" s="177"/>
      <c r="N2029" s="177"/>
      <c r="O2029" s="98">
        <v>412</v>
      </c>
      <c r="P2029" s="98"/>
      <c r="Q2029" s="177"/>
      <c r="R2029" s="177"/>
      <c r="S2029" s="177" t="e">
        <f t="shared" si="36"/>
        <v>#VALUE!</v>
      </c>
      <c r="T2029" s="177"/>
      <c r="U2029" s="177"/>
      <c r="V2029" s="177"/>
      <c r="W2029" s="177" t="e">
        <f t="shared" si="38"/>
        <v>#VALUE!</v>
      </c>
      <c r="X2029" s="177"/>
    </row>
    <row r="2030" spans="1:24" s="91" customFormat="1" ht="12.75" customHeight="1">
      <c r="A2030" s="177"/>
      <c r="B2030" s="177"/>
      <c r="C2030" s="177"/>
      <c r="D2030" s="177"/>
      <c r="E2030" s="177"/>
      <c r="F2030" s="177"/>
      <c r="G2030" s="177"/>
      <c r="H2030" s="177"/>
      <c r="I2030" s="177"/>
      <c r="J2030" s="177"/>
      <c r="K2030" s="177"/>
      <c r="L2030" s="177"/>
      <c r="M2030" s="177"/>
      <c r="N2030" s="177"/>
      <c r="O2030" s="98">
        <v>413</v>
      </c>
      <c r="P2030" s="98"/>
      <c r="Q2030" s="177"/>
      <c r="R2030" s="177"/>
      <c r="S2030" s="177" t="e">
        <f t="shared" si="36"/>
        <v>#VALUE!</v>
      </c>
      <c r="T2030" s="177"/>
      <c r="U2030" s="177"/>
      <c r="V2030" s="177"/>
      <c r="W2030" s="177" t="e">
        <f t="shared" si="38"/>
        <v>#VALUE!</v>
      </c>
      <c r="X2030" s="177"/>
    </row>
    <row r="2031" spans="1:24" s="91" customFormat="1" ht="12.75" customHeight="1">
      <c r="A2031" s="177"/>
      <c r="B2031" s="177"/>
      <c r="C2031" s="177"/>
      <c r="D2031" s="177"/>
      <c r="E2031" s="177"/>
      <c r="F2031" s="177"/>
      <c r="G2031" s="177"/>
      <c r="H2031" s="177"/>
      <c r="I2031" s="177"/>
      <c r="J2031" s="177"/>
      <c r="K2031" s="177"/>
      <c r="L2031" s="177"/>
      <c r="M2031" s="177"/>
      <c r="N2031" s="177"/>
      <c r="O2031" s="98">
        <v>414</v>
      </c>
      <c r="P2031" s="98"/>
      <c r="Q2031" s="177"/>
      <c r="R2031" s="177"/>
      <c r="S2031" s="177" t="e">
        <f t="shared" si="36"/>
        <v>#VALUE!</v>
      </c>
      <c r="T2031" s="177"/>
      <c r="U2031" s="177"/>
      <c r="V2031" s="177"/>
      <c r="W2031" s="177" t="e">
        <f t="shared" si="38"/>
        <v>#VALUE!</v>
      </c>
      <c r="X2031" s="177"/>
    </row>
    <row r="2032" spans="1:24" s="91" customFormat="1" ht="12.75" customHeight="1">
      <c r="A2032" s="177"/>
      <c r="B2032" s="177"/>
      <c r="C2032" s="177"/>
      <c r="D2032" s="177"/>
      <c r="E2032" s="177"/>
      <c r="F2032" s="177"/>
      <c r="G2032" s="177"/>
      <c r="H2032" s="177"/>
      <c r="I2032" s="177"/>
      <c r="J2032" s="177"/>
      <c r="K2032" s="177"/>
      <c r="L2032" s="177"/>
      <c r="M2032" s="177"/>
      <c r="N2032" s="177"/>
      <c r="O2032" s="98">
        <v>415</v>
      </c>
      <c r="P2032" s="98"/>
      <c r="Q2032" s="177"/>
      <c r="R2032" s="177"/>
      <c r="S2032" s="177" t="e">
        <f t="shared" si="36"/>
        <v>#VALUE!</v>
      </c>
      <c r="T2032" s="177"/>
      <c r="U2032" s="177"/>
      <c r="V2032" s="177"/>
      <c r="W2032" s="177" t="e">
        <f t="shared" si="38"/>
        <v>#VALUE!</v>
      </c>
      <c r="X2032" s="177"/>
    </row>
    <row r="2033" spans="1:24" s="91" customFormat="1" ht="12.75" customHeight="1">
      <c r="A2033" s="177"/>
      <c r="B2033" s="177"/>
      <c r="C2033" s="177"/>
      <c r="D2033" s="177"/>
      <c r="E2033" s="177"/>
      <c r="F2033" s="177"/>
      <c r="G2033" s="177"/>
      <c r="H2033" s="177"/>
      <c r="I2033" s="177"/>
      <c r="J2033" s="177"/>
      <c r="K2033" s="177"/>
      <c r="L2033" s="177"/>
      <c r="M2033" s="177"/>
      <c r="N2033" s="177"/>
      <c r="O2033" s="98">
        <v>416</v>
      </c>
      <c r="P2033" s="98"/>
      <c r="Q2033" s="177"/>
      <c r="R2033" s="177"/>
      <c r="S2033" s="177" t="e">
        <f t="shared" si="36"/>
        <v>#VALUE!</v>
      </c>
      <c r="T2033" s="177"/>
      <c r="U2033" s="177"/>
      <c r="V2033" s="177"/>
      <c r="W2033" s="177" t="e">
        <f t="shared" si="38"/>
        <v>#VALUE!</v>
      </c>
      <c r="X2033" s="177"/>
    </row>
    <row r="2034" spans="1:24" s="91" customFormat="1" ht="12.75" customHeight="1">
      <c r="A2034" s="177"/>
      <c r="B2034" s="177"/>
      <c r="C2034" s="177"/>
      <c r="D2034" s="177"/>
      <c r="E2034" s="177"/>
      <c r="F2034" s="177"/>
      <c r="G2034" s="177"/>
      <c r="H2034" s="177"/>
      <c r="I2034" s="177"/>
      <c r="J2034" s="177"/>
      <c r="K2034" s="177"/>
      <c r="L2034" s="177"/>
      <c r="M2034" s="177"/>
      <c r="N2034" s="177"/>
      <c r="O2034" s="98">
        <v>417</v>
      </c>
      <c r="P2034" s="98"/>
      <c r="Q2034" s="177"/>
      <c r="R2034" s="177"/>
      <c r="S2034" s="177" t="e">
        <f t="shared" si="36"/>
        <v>#VALUE!</v>
      </c>
      <c r="T2034" s="177"/>
      <c r="U2034" s="177"/>
      <c r="V2034" s="177"/>
      <c r="W2034" s="177" t="e">
        <f t="shared" si="38"/>
        <v>#VALUE!</v>
      </c>
      <c r="X2034" s="177"/>
    </row>
    <row r="2035" spans="1:24" s="91" customFormat="1" ht="12.75" customHeight="1">
      <c r="A2035" s="177"/>
      <c r="B2035" s="177"/>
      <c r="C2035" s="177"/>
      <c r="D2035" s="177"/>
      <c r="E2035" s="177"/>
      <c r="F2035" s="177"/>
      <c r="G2035" s="177"/>
      <c r="H2035" s="177"/>
      <c r="I2035" s="177"/>
      <c r="J2035" s="177"/>
      <c r="K2035" s="177"/>
      <c r="L2035" s="177"/>
      <c r="M2035" s="177"/>
      <c r="N2035" s="177"/>
      <c r="O2035" s="98">
        <v>418</v>
      </c>
      <c r="P2035" s="98"/>
      <c r="Q2035" s="177"/>
      <c r="R2035" s="177"/>
      <c r="S2035" s="177" t="e">
        <f t="shared" si="36"/>
        <v>#VALUE!</v>
      </c>
      <c r="T2035" s="177"/>
      <c r="U2035" s="177"/>
      <c r="V2035" s="177"/>
      <c r="W2035" s="177" t="e">
        <f t="shared" si="38"/>
        <v>#VALUE!</v>
      </c>
      <c r="X2035" s="177"/>
    </row>
    <row r="2036" spans="1:24" s="91" customFormat="1" ht="12.75" customHeight="1">
      <c r="A2036" s="177"/>
      <c r="B2036" s="177"/>
      <c r="C2036" s="177"/>
      <c r="D2036" s="177"/>
      <c r="E2036" s="177"/>
      <c r="F2036" s="177"/>
      <c r="G2036" s="177"/>
      <c r="H2036" s="177"/>
      <c r="I2036" s="177"/>
      <c r="J2036" s="177"/>
      <c r="K2036" s="177"/>
      <c r="L2036" s="177"/>
      <c r="M2036" s="177"/>
      <c r="N2036" s="177"/>
      <c r="O2036" s="98">
        <v>419</v>
      </c>
      <c r="P2036" s="98"/>
      <c r="Q2036" s="177"/>
      <c r="R2036" s="177"/>
      <c r="S2036" s="177" t="e">
        <f t="shared" si="36"/>
        <v>#VALUE!</v>
      </c>
      <c r="T2036" s="177"/>
      <c r="U2036" s="177"/>
      <c r="V2036" s="177"/>
      <c r="W2036" s="177" t="e">
        <f t="shared" si="38"/>
        <v>#VALUE!</v>
      </c>
      <c r="X2036" s="177"/>
    </row>
    <row r="2037" spans="1:24" s="91" customFormat="1" ht="12.75" customHeight="1">
      <c r="A2037" s="177"/>
      <c r="B2037" s="177"/>
      <c r="C2037" s="177"/>
      <c r="D2037" s="177"/>
      <c r="E2037" s="177"/>
      <c r="F2037" s="177"/>
      <c r="G2037" s="177"/>
      <c r="H2037" s="177"/>
      <c r="I2037" s="177"/>
      <c r="J2037" s="177"/>
      <c r="K2037" s="177"/>
      <c r="L2037" s="177"/>
      <c r="M2037" s="177"/>
      <c r="N2037" s="177"/>
      <c r="O2037" s="98">
        <v>421</v>
      </c>
      <c r="P2037" s="98"/>
      <c r="Q2037" s="177"/>
      <c r="R2037" s="177"/>
      <c r="S2037" s="177" t="e">
        <f t="shared" si="36"/>
        <v>#VALUE!</v>
      </c>
      <c r="T2037" s="177"/>
      <c r="U2037" s="177"/>
      <c r="V2037" s="177"/>
      <c r="W2037" s="177" t="e">
        <f t="shared" si="38"/>
        <v>#VALUE!</v>
      </c>
      <c r="X2037" s="177"/>
    </row>
    <row r="2038" spans="1:24" s="91" customFormat="1" ht="12.75" customHeight="1">
      <c r="A2038" s="177"/>
      <c r="B2038" s="177"/>
      <c r="C2038" s="177"/>
      <c r="D2038" s="177"/>
      <c r="E2038" s="177"/>
      <c r="F2038" s="177"/>
      <c r="G2038" s="177"/>
      <c r="H2038" s="177"/>
      <c r="I2038" s="177"/>
      <c r="J2038" s="177"/>
      <c r="K2038" s="177"/>
      <c r="L2038" s="177"/>
      <c r="M2038" s="177"/>
      <c r="N2038" s="177"/>
      <c r="O2038" s="98">
        <v>422</v>
      </c>
      <c r="P2038" s="98"/>
      <c r="Q2038" s="177"/>
      <c r="R2038" s="177"/>
      <c r="S2038" s="177" t="e">
        <f t="shared" si="36"/>
        <v>#VALUE!</v>
      </c>
      <c r="T2038" s="177"/>
      <c r="U2038" s="177"/>
      <c r="V2038" s="177"/>
      <c r="W2038" s="177" t="e">
        <f t="shared" si="38"/>
        <v>#VALUE!</v>
      </c>
      <c r="X2038" s="177"/>
    </row>
    <row r="2039" spans="1:24" s="91" customFormat="1" ht="12.75" customHeight="1">
      <c r="A2039" s="177"/>
      <c r="B2039" s="177"/>
      <c r="C2039" s="177"/>
      <c r="D2039" s="177"/>
      <c r="E2039" s="177"/>
      <c r="F2039" s="177"/>
      <c r="G2039" s="177"/>
      <c r="H2039" s="177"/>
      <c r="I2039" s="177"/>
      <c r="J2039" s="177"/>
      <c r="K2039" s="177"/>
      <c r="L2039" s="177"/>
      <c r="M2039" s="177"/>
      <c r="N2039" s="177"/>
      <c r="O2039" s="177"/>
      <c r="P2039" s="177"/>
      <c r="Q2039" s="177"/>
      <c r="R2039" s="177"/>
      <c r="S2039" s="177" t="e">
        <f>SUM(S1977:T2038)</f>
        <v>#VALUE!</v>
      </c>
      <c r="T2039" s="177"/>
      <c r="U2039" s="177" t="e">
        <f>SUM(U1977:V2038)</f>
        <v>#VALUE!</v>
      </c>
      <c r="V2039" s="177"/>
      <c r="W2039" s="177"/>
      <c r="X2039" s="177"/>
    </row>
    <row r="2040" spans="1:24" s="91" customFormat="1" ht="12.75" customHeight="1">
      <c r="A2040" s="177" t="s">
        <v>35</v>
      </c>
      <c r="B2040" s="177"/>
      <c r="C2040" s="177" t="s">
        <v>34</v>
      </c>
      <c r="D2040" s="177"/>
      <c r="E2040" s="177" t="s">
        <v>33</v>
      </c>
      <c r="F2040" s="177"/>
      <c r="G2040" s="177"/>
      <c r="H2040" s="177"/>
      <c r="I2040" s="177"/>
      <c r="J2040" s="177"/>
      <c r="K2040" s="177"/>
      <c r="L2040" s="177"/>
      <c r="M2040" s="177"/>
      <c r="N2040" s="177"/>
      <c r="O2040" s="177"/>
      <c r="P2040" s="177"/>
      <c r="Q2040" s="177"/>
      <c r="R2040" s="177"/>
      <c r="S2040" s="177"/>
      <c r="T2040" s="177"/>
      <c r="U2040" s="177"/>
      <c r="V2040" s="177"/>
      <c r="W2040" s="177"/>
      <c r="X2040" s="177"/>
    </row>
    <row r="2041" spans="1:24" s="91" customFormat="1" ht="12.75" customHeight="1">
      <c r="A2041" s="177" t="e">
        <f>IF(C674="HLAVNÍ",AK674,0)</f>
        <v>#VALUE!</v>
      </c>
      <c r="B2041" s="177"/>
      <c r="C2041" s="177" t="e">
        <f>IF(C674="VEDL 1",AK674,0)</f>
        <v>#VALUE!</v>
      </c>
      <c r="D2041" s="177"/>
      <c r="E2041" s="177" t="e">
        <f>IF(C674="VEDL 2",AK674,0)</f>
        <v>#VALUE!</v>
      </c>
      <c r="F2041" s="177"/>
      <c r="G2041" s="177"/>
      <c r="H2041" s="177"/>
      <c r="I2041" s="177"/>
      <c r="J2041" s="177"/>
      <c r="K2041" s="177"/>
      <c r="L2041" s="177"/>
      <c r="M2041" s="177"/>
      <c r="N2041" s="177"/>
      <c r="O2041" s="177"/>
      <c r="P2041" s="177"/>
      <c r="Q2041" s="177"/>
      <c r="R2041" s="177"/>
      <c r="S2041" s="177"/>
      <c r="T2041" s="177"/>
      <c r="U2041" s="177"/>
      <c r="V2041" s="177"/>
      <c r="W2041" s="177"/>
      <c r="X2041" s="177"/>
    </row>
    <row r="2042" spans="1:24" s="91" customFormat="1" ht="12.75" customHeight="1">
      <c r="A2042" s="177" t="e">
        <f>IF(C677="HLAVNÍ",AK677,0)</f>
        <v>#VALUE!</v>
      </c>
      <c r="B2042" s="177"/>
      <c r="C2042" s="177" t="e">
        <f>IF(C677="VEDL 1",AK677,0)</f>
        <v>#VALUE!</v>
      </c>
      <c r="D2042" s="177"/>
      <c r="E2042" s="177" t="e">
        <f>IF(C677="VEDL 2",AK677,0)</f>
        <v>#VALUE!</v>
      </c>
      <c r="F2042" s="177"/>
      <c r="G2042" s="177"/>
      <c r="H2042" s="177"/>
      <c r="I2042" s="177"/>
      <c r="J2042" s="177"/>
      <c r="K2042" s="177"/>
      <c r="L2042" s="177"/>
      <c r="M2042" s="177"/>
      <c r="N2042" s="177"/>
      <c r="O2042" s="177"/>
      <c r="P2042" s="177"/>
      <c r="Q2042" s="177"/>
      <c r="R2042" s="177"/>
      <c r="S2042" s="177"/>
      <c r="T2042" s="177"/>
      <c r="U2042" s="177"/>
      <c r="V2042" s="177"/>
      <c r="W2042" s="177"/>
      <c r="X2042" s="177"/>
    </row>
    <row r="2043" spans="1:24" s="91" customFormat="1" ht="12.75" customHeight="1">
      <c r="A2043" s="177" t="e">
        <f>IF(C680="HLAVNÍ",AK680,0)</f>
        <v>#VALUE!</v>
      </c>
      <c r="B2043" s="177"/>
      <c r="C2043" s="177" t="e">
        <f>IF(C680="VEDL 1",AK680,0)</f>
        <v>#VALUE!</v>
      </c>
      <c r="D2043" s="177"/>
      <c r="E2043" s="177" t="e">
        <f>IF(C680="VEDL 2",AK680,0)</f>
        <v>#VALUE!</v>
      </c>
      <c r="F2043" s="177"/>
      <c r="G2043" s="177"/>
      <c r="H2043" s="177"/>
      <c r="I2043" s="177"/>
      <c r="J2043" s="177"/>
      <c r="K2043" s="177"/>
      <c r="L2043" s="177"/>
      <c r="M2043" s="177"/>
      <c r="N2043" s="177"/>
      <c r="O2043" s="177"/>
      <c r="P2043" s="177"/>
      <c r="Q2043" s="177"/>
      <c r="R2043" s="177"/>
      <c r="S2043" s="177"/>
      <c r="T2043" s="177"/>
      <c r="U2043" s="177"/>
      <c r="V2043" s="177"/>
      <c r="W2043" s="177"/>
      <c r="X2043" s="177"/>
    </row>
    <row r="2044" spans="1:24" s="91" customFormat="1" ht="12.75" customHeight="1">
      <c r="A2044" s="177" t="e">
        <f>IF(C683="HLAVNÍ",AK683,0)</f>
        <v>#VALUE!</v>
      </c>
      <c r="B2044" s="177"/>
      <c r="C2044" s="177" t="e">
        <f>IF(C683="VEDL 1",AK683,0)</f>
        <v>#VALUE!</v>
      </c>
      <c r="D2044" s="177"/>
      <c r="E2044" s="177" t="e">
        <f>IF(C683="VEDL 2",AK683,0)</f>
        <v>#VALUE!</v>
      </c>
      <c r="F2044" s="177"/>
      <c r="G2044" s="177"/>
      <c r="H2044" s="177"/>
      <c r="I2044" s="177"/>
      <c r="J2044" s="177"/>
      <c r="K2044" s="177"/>
      <c r="L2044" s="177"/>
      <c r="M2044" s="177"/>
      <c r="N2044" s="177"/>
      <c r="O2044" s="177"/>
      <c r="P2044" s="177"/>
      <c r="Q2044" s="177"/>
      <c r="R2044" s="177"/>
      <c r="S2044" s="177"/>
      <c r="T2044" s="177"/>
      <c r="U2044" s="177"/>
      <c r="V2044" s="177"/>
      <c r="W2044" s="177"/>
      <c r="X2044" s="177"/>
    </row>
    <row r="2045" spans="1:24" s="91" customFormat="1" ht="12.75" customHeight="1">
      <c r="A2045" s="177" t="e">
        <f>IF(C686="HLAVNÍ",AK686,0)</f>
        <v>#VALUE!</v>
      </c>
      <c r="B2045" s="177"/>
      <c r="C2045" s="177" t="e">
        <f>IF(C686="VEDL 1",AK686,0)</f>
        <v>#VALUE!</v>
      </c>
      <c r="D2045" s="177"/>
      <c r="E2045" s="177" t="e">
        <f>IF(C686="VEDL 2",AK686,0)</f>
        <v>#VALUE!</v>
      </c>
      <c r="F2045" s="177"/>
      <c r="G2045" s="177"/>
      <c r="H2045" s="177"/>
      <c r="I2045" s="177"/>
      <c r="J2045" s="177"/>
      <c r="K2045" s="177"/>
      <c r="L2045" s="177"/>
      <c r="M2045" s="177"/>
      <c r="N2045" s="177"/>
      <c r="O2045" s="177"/>
      <c r="P2045" s="177"/>
      <c r="Q2045" s="177"/>
      <c r="R2045" s="177"/>
      <c r="S2045" s="177"/>
      <c r="T2045" s="177"/>
      <c r="U2045" s="177"/>
      <c r="V2045" s="177"/>
      <c r="W2045" s="177"/>
      <c r="X2045" s="177"/>
    </row>
    <row r="2046" spans="1:24" s="91" customFormat="1" ht="12.75" customHeight="1">
      <c r="A2046" s="177" t="e">
        <f>IF(C689="HLAVNÍ",AK689,0)</f>
        <v>#VALUE!</v>
      </c>
      <c r="B2046" s="177"/>
      <c r="C2046" s="177" t="e">
        <f>IF(C689="VEDL 1",AK689,0)</f>
        <v>#VALUE!</v>
      </c>
      <c r="D2046" s="177"/>
      <c r="E2046" s="177" t="e">
        <f>IF(C689="VEDL 2",AK689,0)</f>
        <v>#VALUE!</v>
      </c>
      <c r="F2046" s="177"/>
      <c r="G2046" s="177"/>
      <c r="H2046" s="177"/>
      <c r="I2046" s="177"/>
      <c r="J2046" s="177"/>
      <c r="K2046" s="177"/>
      <c r="L2046" s="177"/>
      <c r="M2046" s="177"/>
      <c r="N2046" s="177"/>
      <c r="O2046" s="177"/>
      <c r="P2046" s="177"/>
      <c r="Q2046" s="177"/>
      <c r="R2046" s="177"/>
      <c r="S2046" s="177"/>
      <c r="T2046" s="177"/>
      <c r="U2046" s="177"/>
      <c r="V2046" s="177"/>
      <c r="W2046" s="177"/>
      <c r="X2046" s="177"/>
    </row>
    <row r="2047" spans="1:24" s="91" customFormat="1" ht="12.75" customHeight="1">
      <c r="A2047" s="177" t="e">
        <f>IF(C692="HLAVNÍ",AK692,0)</f>
        <v>#VALUE!</v>
      </c>
      <c r="B2047" s="177"/>
      <c r="C2047" s="177" t="e">
        <f>IF(C692="VEDL 1",AK692,0)</f>
        <v>#VALUE!</v>
      </c>
      <c r="D2047" s="177"/>
      <c r="E2047" s="177" t="e">
        <f>IF(C692="VEDL 2",AK692,0)</f>
        <v>#VALUE!</v>
      </c>
      <c r="F2047" s="177"/>
      <c r="G2047" s="177"/>
      <c r="H2047" s="177"/>
      <c r="I2047" s="177"/>
      <c r="J2047" s="177"/>
      <c r="K2047" s="177"/>
      <c r="L2047" s="177"/>
      <c r="M2047" s="177"/>
      <c r="N2047" s="177"/>
      <c r="O2047" s="177"/>
      <c r="P2047" s="177"/>
      <c r="Q2047" s="177"/>
      <c r="R2047" s="177"/>
      <c r="S2047" s="177"/>
      <c r="T2047" s="177"/>
      <c r="U2047" s="177"/>
      <c r="V2047" s="177"/>
      <c r="W2047" s="177"/>
      <c r="X2047" s="177"/>
    </row>
    <row r="2048" spans="1:24" s="91" customFormat="1" ht="12.75" customHeight="1">
      <c r="A2048" s="177" t="e">
        <f>IF(C695="HLAVNÍ",AK695,0)</f>
        <v>#VALUE!</v>
      </c>
      <c r="B2048" s="177"/>
      <c r="C2048" s="177" t="e">
        <f>IF(C695="VEDL 1",AK695,0)</f>
        <v>#VALUE!</v>
      </c>
      <c r="D2048" s="177"/>
      <c r="E2048" s="177" t="e">
        <f>IF(C695="VEDL 2",AK695,0)</f>
        <v>#VALUE!</v>
      </c>
      <c r="F2048" s="177"/>
      <c r="G2048" s="177"/>
      <c r="H2048" s="177"/>
      <c r="I2048" s="177"/>
      <c r="J2048" s="177"/>
      <c r="K2048" s="177"/>
      <c r="L2048" s="177"/>
      <c r="M2048" s="177"/>
      <c r="N2048" s="177"/>
      <c r="O2048" s="177"/>
      <c r="P2048" s="177"/>
      <c r="Q2048" s="177"/>
      <c r="R2048" s="177"/>
      <c r="S2048" s="177"/>
      <c r="T2048" s="177"/>
      <c r="U2048" s="177"/>
      <c r="V2048" s="177"/>
      <c r="W2048" s="177"/>
      <c r="X2048" s="177"/>
    </row>
    <row r="2049" spans="1:24" s="91" customFormat="1" ht="12.75" customHeight="1">
      <c r="A2049" s="177" t="e">
        <f>IF(C698="HLAVNÍ",AK698,0)</f>
        <v>#VALUE!</v>
      </c>
      <c r="B2049" s="177"/>
      <c r="C2049" s="177" t="e">
        <f>IF(C698="VEDL 1",AK698,0)</f>
        <v>#VALUE!</v>
      </c>
      <c r="D2049" s="177"/>
      <c r="E2049" s="177" t="e">
        <f>IF(C698="VEDL 2",AK698,0)</f>
        <v>#VALUE!</v>
      </c>
      <c r="F2049" s="177"/>
      <c r="G2049" s="177"/>
      <c r="H2049" s="177"/>
      <c r="I2049" s="177"/>
      <c r="J2049" s="177"/>
      <c r="K2049" s="177"/>
      <c r="L2049" s="177"/>
      <c r="M2049" s="177"/>
      <c r="N2049" s="177"/>
      <c r="O2049" s="177"/>
      <c r="P2049" s="177"/>
      <c r="Q2049" s="177"/>
      <c r="R2049" s="177"/>
      <c r="S2049" s="177"/>
      <c r="T2049" s="177"/>
      <c r="U2049" s="177"/>
      <c r="V2049" s="177"/>
      <c r="W2049" s="177"/>
      <c r="X2049" s="177"/>
    </row>
    <row r="2050" spans="1:24" s="91" customFormat="1" ht="12.75" customHeight="1">
      <c r="A2050" s="177" t="e">
        <f>IF(C701="HLAVNÍ",AK701,0)</f>
        <v>#VALUE!</v>
      </c>
      <c r="B2050" s="177"/>
      <c r="C2050" s="177" t="e">
        <f>IF(C701="VEDL 1",AK701,0)</f>
        <v>#VALUE!</v>
      </c>
      <c r="D2050" s="177"/>
      <c r="E2050" s="177" t="e">
        <f>IF(C701="VEDL 2",AK701,0)</f>
        <v>#VALUE!</v>
      </c>
      <c r="F2050" s="177"/>
      <c r="G2050" s="177"/>
      <c r="H2050" s="177"/>
      <c r="I2050" s="177"/>
      <c r="J2050" s="177"/>
      <c r="K2050" s="177"/>
      <c r="L2050" s="177"/>
      <c r="M2050" s="177"/>
      <c r="N2050" s="177"/>
      <c r="O2050" s="177"/>
      <c r="P2050" s="177"/>
      <c r="Q2050" s="177"/>
      <c r="R2050" s="177"/>
      <c r="S2050" s="177"/>
      <c r="T2050" s="177"/>
      <c r="U2050" s="177"/>
      <c r="V2050" s="177"/>
      <c r="W2050" s="177"/>
      <c r="X2050" s="177"/>
    </row>
    <row r="2051" spans="1:24" s="91" customFormat="1" ht="12.75" customHeight="1">
      <c r="A2051" s="177" t="e">
        <f>IF(C704="HLAVNÍ",AK704,0)</f>
        <v>#VALUE!</v>
      </c>
      <c r="B2051" s="177"/>
      <c r="C2051" s="177" t="e">
        <f>IF(C704="VEDL 1",AK704,0)</f>
        <v>#VALUE!</v>
      </c>
      <c r="D2051" s="177"/>
      <c r="E2051" s="177" t="e">
        <f>IF(C704="VEDL 2",AK704,0)</f>
        <v>#VALUE!</v>
      </c>
      <c r="F2051" s="177"/>
      <c r="G2051" s="177"/>
      <c r="H2051" s="177"/>
      <c r="I2051" s="177"/>
      <c r="J2051" s="177"/>
      <c r="K2051" s="177"/>
      <c r="L2051" s="177"/>
      <c r="M2051" s="177"/>
      <c r="N2051" s="177"/>
      <c r="O2051" s="177"/>
      <c r="P2051" s="177"/>
      <c r="Q2051" s="177"/>
      <c r="R2051" s="177"/>
      <c r="S2051" s="177"/>
      <c r="T2051" s="177"/>
      <c r="U2051" s="177"/>
      <c r="V2051" s="177"/>
      <c r="W2051" s="177"/>
      <c r="X2051" s="177"/>
    </row>
    <row r="2052" spans="1:24" s="91" customFormat="1" ht="12.75" customHeight="1">
      <c r="A2052" s="177" t="e">
        <f>IF(C707="HLAVNÍ",AK707,0)</f>
        <v>#VALUE!</v>
      </c>
      <c r="B2052" s="177"/>
      <c r="C2052" s="177" t="e">
        <f>IF(C707="VEDL 1",AK707,0)</f>
        <v>#VALUE!</v>
      </c>
      <c r="D2052" s="177"/>
      <c r="E2052" s="177" t="e">
        <f>IF(C707="VEDL 2",AK707,0)</f>
        <v>#VALUE!</v>
      </c>
      <c r="F2052" s="177"/>
      <c r="G2052" s="177"/>
      <c r="H2052" s="177"/>
      <c r="I2052" s="177"/>
      <c r="J2052" s="177"/>
      <c r="K2052" s="177"/>
      <c r="L2052" s="177"/>
      <c r="M2052" s="177"/>
      <c r="N2052" s="177"/>
      <c r="O2052" s="177"/>
      <c r="P2052" s="177"/>
      <c r="Q2052" s="177"/>
      <c r="R2052" s="177"/>
      <c r="S2052" s="177"/>
      <c r="T2052" s="177"/>
      <c r="U2052" s="177"/>
      <c r="V2052" s="177"/>
      <c r="W2052" s="177"/>
      <c r="X2052" s="177"/>
    </row>
    <row r="2053" spans="1:24" s="91" customFormat="1" ht="12.75" customHeight="1">
      <c r="A2053" s="243" t="e">
        <f>IF(C718="HLAVNÍ",AK718,0)</f>
        <v>#VALUE!</v>
      </c>
      <c r="B2053" s="243"/>
      <c r="C2053" s="243" t="e">
        <f>IF(C718="VEDL 1",AK718,0)</f>
        <v>#VALUE!</v>
      </c>
      <c r="D2053" s="243"/>
      <c r="E2053" s="243" t="e">
        <f>IF(C718="VEDL 2",AK718,0)</f>
        <v>#VALUE!</v>
      </c>
      <c r="F2053" s="243"/>
      <c r="G2053" s="177"/>
      <c r="H2053" s="177"/>
      <c r="I2053" s="177"/>
      <c r="J2053" s="177"/>
      <c r="K2053" s="177"/>
      <c r="L2053" s="177"/>
      <c r="M2053" s="177"/>
      <c r="N2053" s="177"/>
      <c r="O2053" s="177"/>
      <c r="P2053" s="177"/>
      <c r="Q2053" s="177"/>
      <c r="R2053" s="177"/>
      <c r="S2053" s="177"/>
      <c r="T2053" s="177"/>
      <c r="U2053" s="177"/>
      <c r="V2053" s="177"/>
      <c r="W2053" s="177"/>
      <c r="X2053" s="177"/>
    </row>
    <row r="2054" spans="1:24" s="91" customFormat="1" ht="12.75" customHeight="1">
      <c r="A2054" s="243" t="e">
        <f>IF(C721="HLAVNÍ",AK721,0)</f>
        <v>#VALUE!</v>
      </c>
      <c r="B2054" s="243"/>
      <c r="C2054" s="243" t="e">
        <f>IF(C721="VEDL 1",AK721,0)</f>
        <v>#VALUE!</v>
      </c>
      <c r="D2054" s="243"/>
      <c r="E2054" s="243" t="e">
        <f>IF(C721="VEDL 2",AK721,0)</f>
        <v>#VALUE!</v>
      </c>
      <c r="F2054" s="243"/>
      <c r="G2054" s="177"/>
      <c r="H2054" s="177"/>
      <c r="I2054" s="177"/>
      <c r="J2054" s="177"/>
      <c r="K2054" s="177"/>
      <c r="L2054" s="177"/>
      <c r="M2054" s="177"/>
      <c r="N2054" s="177"/>
      <c r="O2054" s="177"/>
      <c r="P2054" s="177"/>
      <c r="Q2054" s="177"/>
      <c r="R2054" s="177"/>
      <c r="S2054" s="177"/>
      <c r="T2054" s="177"/>
      <c r="U2054" s="177"/>
      <c r="V2054" s="177"/>
      <c r="W2054" s="177"/>
      <c r="X2054" s="177"/>
    </row>
    <row r="2055" spans="1:24" s="91" customFormat="1" ht="12.75" customHeight="1">
      <c r="A2055" s="243" t="e">
        <f>IF(C724="HLAVNÍ",AK724,0)</f>
        <v>#VALUE!</v>
      </c>
      <c r="B2055" s="243"/>
      <c r="C2055" s="243" t="e">
        <f>IF(C724="VEDL 1",AK724,0)</f>
        <v>#VALUE!</v>
      </c>
      <c r="D2055" s="243"/>
      <c r="E2055" s="243" t="e">
        <f>IF(C724="VEDL 2",AK724,0)</f>
        <v>#VALUE!</v>
      </c>
      <c r="F2055" s="243"/>
      <c r="G2055" s="177"/>
      <c r="H2055" s="177"/>
      <c r="I2055" s="177"/>
      <c r="J2055" s="177"/>
      <c r="K2055" s="177"/>
      <c r="L2055" s="177"/>
      <c r="M2055" s="177"/>
      <c r="N2055" s="177"/>
      <c r="O2055" s="177"/>
      <c r="P2055" s="177"/>
      <c r="Q2055" s="177"/>
      <c r="R2055" s="177"/>
      <c r="S2055" s="177"/>
      <c r="T2055" s="177"/>
      <c r="U2055" s="177"/>
      <c r="V2055" s="177"/>
      <c r="W2055" s="177"/>
      <c r="X2055" s="177"/>
    </row>
    <row r="2056" spans="1:24" s="91" customFormat="1" ht="12.75" customHeight="1">
      <c r="A2056" s="242" t="e">
        <f>SUM(A2041:B2055)</f>
        <v>#VALUE!</v>
      </c>
      <c r="B2056" s="242"/>
      <c r="C2056" s="242" t="e">
        <f>SUM(C2041:D2055)</f>
        <v>#VALUE!</v>
      </c>
      <c r="D2056" s="242"/>
      <c r="E2056" s="242" t="e">
        <f>SUM(E2041:F2055)</f>
        <v>#VALUE!</v>
      </c>
      <c r="F2056" s="242"/>
      <c r="G2056" s="177"/>
      <c r="H2056" s="177"/>
      <c r="I2056" s="177"/>
      <c r="J2056" s="177"/>
      <c r="K2056" s="177"/>
      <c r="L2056" s="177"/>
      <c r="M2056" s="177"/>
      <c r="N2056" s="177"/>
      <c r="O2056" s="177"/>
      <c r="P2056" s="177"/>
      <c r="Q2056" s="177"/>
      <c r="R2056" s="177"/>
      <c r="S2056" s="177"/>
      <c r="T2056" s="177"/>
      <c r="U2056" s="177"/>
      <c r="V2056" s="177"/>
      <c r="W2056" s="177"/>
      <c r="X2056" s="177"/>
    </row>
    <row r="2057" spans="1:24" s="91" customFormat="1" ht="12.75" customHeight="1">
      <c r="A2057" s="177"/>
      <c r="B2057" s="177"/>
      <c r="C2057" s="177"/>
      <c r="D2057" s="177"/>
      <c r="E2057" s="177"/>
      <c r="F2057" s="177"/>
      <c r="G2057" s="177"/>
      <c r="H2057" s="177"/>
      <c r="I2057" s="177"/>
      <c r="J2057" s="177"/>
      <c r="K2057" s="177"/>
      <c r="L2057" s="177"/>
      <c r="M2057" s="177"/>
      <c r="N2057" s="177"/>
      <c r="O2057" s="177"/>
      <c r="P2057" s="177"/>
      <c r="Q2057" s="177"/>
      <c r="R2057" s="177"/>
      <c r="S2057" s="177"/>
      <c r="T2057" s="177"/>
      <c r="U2057" s="177"/>
      <c r="V2057" s="177"/>
      <c r="W2057" s="177"/>
      <c r="X2057" s="177"/>
    </row>
    <row r="2058" spans="1:24" s="91" customFormat="1" ht="12.75" customHeight="1">
      <c r="A2058" s="100">
        <v>100</v>
      </c>
      <c r="B2058" s="100"/>
      <c r="C2058" s="100"/>
      <c r="D2058" s="100"/>
      <c r="E2058" s="100"/>
      <c r="F2058" s="100"/>
      <c r="G2058" s="100"/>
      <c r="H2058" s="100"/>
      <c r="I2058" s="100"/>
      <c r="J2058" s="100"/>
      <c r="K2058" s="100"/>
      <c r="L2058" s="100"/>
      <c r="M2058" s="100"/>
      <c r="N2058" s="100"/>
      <c r="O2058" s="100"/>
      <c r="P2058" s="100"/>
      <c r="Q2058" s="100"/>
      <c r="R2058" s="100"/>
      <c r="S2058" s="100"/>
      <c r="T2058" s="100"/>
      <c r="U2058" s="100"/>
      <c r="V2058" s="100"/>
      <c r="W2058" s="100"/>
      <c r="X2058" s="100"/>
    </row>
    <row r="2059" spans="1:24" s="91" customFormat="1" ht="12.75" customHeight="1">
      <c r="A2059" s="100">
        <v>99</v>
      </c>
      <c r="B2059" s="100"/>
      <c r="C2059" s="100"/>
      <c r="D2059" s="100"/>
      <c r="E2059" s="100"/>
      <c r="F2059" s="100"/>
      <c r="G2059" s="100"/>
      <c r="H2059" s="100"/>
      <c r="I2059" s="100"/>
      <c r="J2059" s="100"/>
      <c r="K2059" s="100"/>
      <c r="L2059" s="100"/>
      <c r="M2059" s="100"/>
      <c r="N2059" s="100"/>
      <c r="O2059" s="100"/>
      <c r="P2059" s="100"/>
      <c r="Q2059" s="100"/>
      <c r="R2059" s="100"/>
      <c r="S2059" s="100"/>
      <c r="T2059" s="100"/>
      <c r="U2059" s="100"/>
      <c r="V2059" s="100"/>
      <c r="W2059" s="100"/>
      <c r="X2059" s="100"/>
    </row>
    <row r="2060" spans="1:24" s="91" customFormat="1" ht="12.75" customHeight="1">
      <c r="A2060" s="100">
        <v>98</v>
      </c>
      <c r="B2060" s="100"/>
      <c r="C2060" s="100"/>
      <c r="D2060" s="100"/>
      <c r="E2060" s="100"/>
      <c r="F2060" s="100"/>
      <c r="G2060" s="100"/>
      <c r="H2060" s="100"/>
      <c r="I2060" s="100"/>
      <c r="J2060" s="100"/>
      <c r="K2060" s="100"/>
      <c r="L2060" s="100"/>
      <c r="M2060" s="100"/>
      <c r="N2060" s="100"/>
      <c r="O2060" s="100"/>
      <c r="P2060" s="100"/>
      <c r="Q2060" s="100"/>
      <c r="R2060" s="100"/>
      <c r="S2060" s="100"/>
      <c r="T2060" s="100"/>
      <c r="U2060" s="100"/>
      <c r="V2060" s="100"/>
      <c r="W2060" s="100"/>
      <c r="X2060" s="100"/>
    </row>
    <row r="2061" spans="1:24" s="91" customFormat="1" ht="12.75" customHeight="1">
      <c r="A2061" s="100">
        <v>97</v>
      </c>
      <c r="B2061" s="100"/>
      <c r="C2061" s="100"/>
      <c r="D2061" s="100"/>
      <c r="E2061" s="100"/>
      <c r="F2061" s="100"/>
      <c r="G2061" s="100"/>
      <c r="H2061" s="100"/>
      <c r="I2061" s="100"/>
      <c r="J2061" s="100"/>
      <c r="K2061" s="100"/>
      <c r="L2061" s="100"/>
      <c r="M2061" s="100"/>
      <c r="N2061" s="100"/>
      <c r="O2061" s="100"/>
      <c r="P2061" s="100"/>
      <c r="Q2061" s="100"/>
      <c r="R2061" s="100"/>
      <c r="S2061" s="100"/>
      <c r="T2061" s="100"/>
      <c r="U2061" s="100"/>
      <c r="V2061" s="100"/>
      <c r="W2061" s="100"/>
      <c r="X2061" s="100"/>
    </row>
    <row r="2062" spans="1:24" s="91" customFormat="1" ht="12.75" customHeight="1">
      <c r="A2062" s="100">
        <v>96</v>
      </c>
      <c r="B2062" s="100"/>
      <c r="C2062" s="100"/>
      <c r="D2062" s="100"/>
      <c r="E2062" s="100"/>
      <c r="F2062" s="100"/>
      <c r="G2062" s="100"/>
      <c r="H2062" s="100"/>
      <c r="I2062" s="100"/>
      <c r="J2062" s="100"/>
      <c r="K2062" s="100"/>
      <c r="L2062" s="100"/>
      <c r="M2062" s="100"/>
      <c r="N2062" s="100"/>
      <c r="O2062" s="100"/>
      <c r="P2062" s="100"/>
      <c r="Q2062" s="100"/>
      <c r="R2062" s="100"/>
      <c r="S2062" s="100"/>
      <c r="T2062" s="100"/>
      <c r="U2062" s="100"/>
      <c r="V2062" s="100"/>
      <c r="W2062" s="100"/>
      <c r="X2062" s="100"/>
    </row>
    <row r="2063" spans="1:24" s="91" customFormat="1" ht="12.75" customHeight="1">
      <c r="A2063" s="100">
        <v>95</v>
      </c>
      <c r="B2063" s="100"/>
      <c r="C2063" s="100"/>
      <c r="D2063" s="100"/>
      <c r="E2063" s="100"/>
      <c r="F2063" s="100"/>
      <c r="G2063" s="100"/>
      <c r="H2063" s="100"/>
      <c r="I2063" s="100"/>
      <c r="J2063" s="100"/>
      <c r="K2063" s="100"/>
      <c r="L2063" s="100"/>
      <c r="M2063" s="100"/>
      <c r="N2063" s="100"/>
      <c r="O2063" s="100"/>
      <c r="P2063" s="100"/>
      <c r="Q2063" s="100"/>
      <c r="R2063" s="100"/>
      <c r="S2063" s="100"/>
      <c r="T2063" s="100"/>
      <c r="U2063" s="100"/>
      <c r="V2063" s="100"/>
      <c r="W2063" s="100"/>
      <c r="X2063" s="100"/>
    </row>
    <row r="2064" spans="1:24" s="91" customFormat="1" ht="12.75" customHeight="1">
      <c r="A2064" s="100">
        <v>94</v>
      </c>
      <c r="B2064" s="100"/>
      <c r="C2064" s="100"/>
      <c r="D2064" s="100"/>
      <c r="E2064" s="100"/>
      <c r="F2064" s="100"/>
      <c r="G2064" s="100"/>
      <c r="H2064" s="100"/>
      <c r="I2064" s="100"/>
      <c r="J2064" s="100"/>
      <c r="K2064" s="100"/>
      <c r="L2064" s="100"/>
      <c r="M2064" s="100"/>
      <c r="N2064" s="100"/>
      <c r="O2064" s="100"/>
      <c r="P2064" s="100"/>
      <c r="Q2064" s="100"/>
      <c r="R2064" s="100"/>
      <c r="S2064" s="100"/>
      <c r="T2064" s="100"/>
      <c r="U2064" s="100"/>
      <c r="V2064" s="100"/>
      <c r="W2064" s="100"/>
      <c r="X2064" s="100"/>
    </row>
    <row r="2065" spans="1:24" s="91" customFormat="1" ht="12.75" customHeight="1">
      <c r="A2065" s="100">
        <v>93</v>
      </c>
      <c r="B2065" s="100"/>
      <c r="C2065" s="100"/>
      <c r="D2065" s="100"/>
      <c r="E2065" s="100"/>
      <c r="F2065" s="100"/>
      <c r="G2065" s="100"/>
      <c r="H2065" s="100"/>
      <c r="I2065" s="100"/>
      <c r="J2065" s="100"/>
      <c r="K2065" s="100"/>
      <c r="L2065" s="100"/>
      <c r="M2065" s="100"/>
      <c r="N2065" s="100"/>
      <c r="O2065" s="100"/>
      <c r="P2065" s="100"/>
      <c r="Q2065" s="100"/>
      <c r="R2065" s="100"/>
      <c r="S2065" s="100"/>
      <c r="T2065" s="100"/>
      <c r="U2065" s="100"/>
      <c r="V2065" s="100"/>
      <c r="W2065" s="100"/>
      <c r="X2065" s="100"/>
    </row>
    <row r="2066" spans="1:24" s="91" customFormat="1" ht="12.75" customHeight="1">
      <c r="A2066" s="100">
        <v>92</v>
      </c>
      <c r="B2066" s="100"/>
      <c r="C2066" s="100"/>
      <c r="D2066" s="100"/>
      <c r="E2066" s="100"/>
      <c r="F2066" s="100"/>
      <c r="G2066" s="100"/>
      <c r="H2066" s="100"/>
      <c r="I2066" s="100"/>
      <c r="J2066" s="100"/>
      <c r="K2066" s="100"/>
      <c r="L2066" s="100"/>
      <c r="M2066" s="100"/>
      <c r="N2066" s="100"/>
      <c r="O2066" s="100"/>
      <c r="P2066" s="100"/>
      <c r="Q2066" s="100"/>
      <c r="R2066" s="100"/>
      <c r="S2066" s="100"/>
      <c r="T2066" s="100"/>
      <c r="U2066" s="100"/>
      <c r="V2066" s="100"/>
      <c r="W2066" s="100"/>
      <c r="X2066" s="100"/>
    </row>
    <row r="2067" spans="1:24" s="91" customFormat="1" ht="12.75" customHeight="1">
      <c r="A2067" s="100">
        <v>91</v>
      </c>
      <c r="B2067" s="100"/>
      <c r="C2067" s="100"/>
      <c r="D2067" s="100"/>
      <c r="E2067" s="100"/>
      <c r="F2067" s="100"/>
      <c r="G2067" s="100"/>
      <c r="H2067" s="100"/>
      <c r="I2067" s="100"/>
      <c r="J2067" s="100"/>
      <c r="K2067" s="100"/>
      <c r="L2067" s="100"/>
      <c r="M2067" s="100"/>
      <c r="N2067" s="100"/>
      <c r="O2067" s="100"/>
      <c r="P2067" s="100"/>
      <c r="Q2067" s="100"/>
      <c r="R2067" s="100"/>
      <c r="S2067" s="100"/>
      <c r="T2067" s="100"/>
      <c r="U2067" s="100"/>
      <c r="V2067" s="100"/>
      <c r="W2067" s="100"/>
      <c r="X2067" s="100"/>
    </row>
    <row r="2068" spans="1:24" s="91" customFormat="1" ht="12.75" customHeight="1">
      <c r="A2068" s="100">
        <v>90</v>
      </c>
      <c r="B2068" s="100"/>
      <c r="C2068" s="100"/>
      <c r="D2068" s="100"/>
      <c r="E2068" s="100"/>
      <c r="F2068" s="100"/>
      <c r="G2068" s="100"/>
      <c r="H2068" s="100"/>
      <c r="I2068" s="100"/>
      <c r="J2068" s="100"/>
      <c r="K2068" s="100"/>
      <c r="L2068" s="100"/>
      <c r="M2068" s="100"/>
      <c r="N2068" s="100"/>
      <c r="O2068" s="100"/>
      <c r="P2068" s="100"/>
      <c r="Q2068" s="100"/>
      <c r="R2068" s="100"/>
      <c r="S2068" s="100"/>
      <c r="T2068" s="100"/>
      <c r="U2068" s="100"/>
      <c r="V2068" s="100"/>
      <c r="W2068" s="100"/>
      <c r="X2068" s="100"/>
    </row>
    <row r="2069" spans="1:24" s="91" customFormat="1" ht="12.75" customHeight="1">
      <c r="A2069" s="100">
        <v>89</v>
      </c>
      <c r="B2069" s="100"/>
      <c r="C2069" s="100"/>
      <c r="D2069" s="100"/>
      <c r="E2069" s="100"/>
      <c r="F2069" s="100"/>
      <c r="G2069" s="100"/>
      <c r="H2069" s="100"/>
      <c r="I2069" s="100"/>
      <c r="J2069" s="100"/>
      <c r="K2069" s="100"/>
      <c r="L2069" s="100"/>
      <c r="M2069" s="100"/>
      <c r="N2069" s="100"/>
      <c r="O2069" s="100"/>
      <c r="P2069" s="100"/>
      <c r="Q2069" s="100"/>
      <c r="R2069" s="100"/>
      <c r="S2069" s="100"/>
      <c r="T2069" s="100"/>
      <c r="U2069" s="100"/>
      <c r="V2069" s="100"/>
      <c r="W2069" s="100"/>
      <c r="X2069" s="100"/>
    </row>
    <row r="2070" spans="1:24" s="91" customFormat="1" ht="12.75" customHeight="1">
      <c r="A2070" s="100">
        <v>88</v>
      </c>
      <c r="B2070" s="100"/>
      <c r="C2070" s="100"/>
      <c r="D2070" s="100"/>
      <c r="E2070" s="100"/>
      <c r="F2070" s="100"/>
      <c r="G2070" s="100"/>
      <c r="H2070" s="100"/>
      <c r="I2070" s="100"/>
      <c r="J2070" s="100"/>
      <c r="K2070" s="100"/>
      <c r="L2070" s="100"/>
      <c r="M2070" s="100"/>
      <c r="N2070" s="100"/>
      <c r="O2070" s="100"/>
      <c r="P2070" s="100"/>
      <c r="Q2070" s="100"/>
      <c r="R2070" s="100"/>
      <c r="S2070" s="100"/>
      <c r="T2070" s="100"/>
      <c r="U2070" s="100"/>
      <c r="V2070" s="100"/>
      <c r="W2070" s="100"/>
      <c r="X2070" s="100"/>
    </row>
    <row r="2071" spans="1:24" s="91" customFormat="1" ht="12.75" customHeight="1">
      <c r="A2071" s="100">
        <v>87</v>
      </c>
      <c r="B2071" s="100"/>
      <c r="C2071" s="100"/>
      <c r="D2071" s="100"/>
      <c r="E2071" s="100"/>
      <c r="F2071" s="100"/>
      <c r="G2071" s="100"/>
      <c r="H2071" s="100"/>
      <c r="I2071" s="100"/>
      <c r="J2071" s="100"/>
      <c r="K2071" s="100"/>
      <c r="L2071" s="100"/>
      <c r="M2071" s="100"/>
      <c r="N2071" s="100"/>
      <c r="O2071" s="100"/>
      <c r="P2071" s="100"/>
      <c r="Q2071" s="100"/>
      <c r="R2071" s="100"/>
      <c r="S2071" s="100"/>
      <c r="T2071" s="100"/>
      <c r="U2071" s="100"/>
      <c r="V2071" s="100"/>
      <c r="W2071" s="100"/>
      <c r="X2071" s="100"/>
    </row>
    <row r="2072" spans="1:24" s="91" customFormat="1" ht="12.75" customHeight="1">
      <c r="A2072" s="100">
        <v>86</v>
      </c>
      <c r="B2072" s="100"/>
      <c r="C2072" s="100"/>
      <c r="D2072" s="100"/>
      <c r="E2072" s="100"/>
      <c r="F2072" s="100"/>
      <c r="G2072" s="100"/>
      <c r="H2072" s="100"/>
      <c r="I2072" s="100"/>
      <c r="J2072" s="100"/>
      <c r="K2072" s="100"/>
      <c r="L2072" s="100"/>
      <c r="M2072" s="100"/>
      <c r="N2072" s="100"/>
      <c r="O2072" s="100"/>
      <c r="P2072" s="100"/>
      <c r="Q2072" s="100"/>
      <c r="R2072" s="100"/>
      <c r="S2072" s="100"/>
      <c r="T2072" s="100"/>
      <c r="U2072" s="100"/>
      <c r="V2072" s="100"/>
      <c r="W2072" s="100"/>
      <c r="X2072" s="100"/>
    </row>
    <row r="2073" spans="1:24" s="91" customFormat="1" ht="12.75" customHeight="1">
      <c r="A2073" s="100">
        <v>85</v>
      </c>
      <c r="B2073" s="100"/>
      <c r="C2073" s="100"/>
      <c r="D2073" s="100"/>
      <c r="E2073" s="100"/>
      <c r="F2073" s="100"/>
      <c r="G2073" s="100"/>
      <c r="H2073" s="100"/>
      <c r="I2073" s="100"/>
      <c r="J2073" s="100"/>
      <c r="K2073" s="100"/>
      <c r="L2073" s="100"/>
      <c r="M2073" s="100"/>
      <c r="N2073" s="100"/>
      <c r="O2073" s="100"/>
      <c r="P2073" s="100"/>
      <c r="Q2073" s="100"/>
      <c r="R2073" s="100"/>
      <c r="S2073" s="100"/>
      <c r="T2073" s="100"/>
      <c r="U2073" s="100"/>
      <c r="V2073" s="100"/>
      <c r="W2073" s="100"/>
      <c r="X2073" s="100"/>
    </row>
    <row r="2074" spans="1:24" s="91" customFormat="1" ht="12.75" customHeight="1">
      <c r="A2074" s="100">
        <v>84</v>
      </c>
      <c r="B2074" s="100"/>
      <c r="C2074" s="100"/>
      <c r="D2074" s="100"/>
      <c r="E2074" s="100"/>
      <c r="F2074" s="100"/>
      <c r="G2074" s="100"/>
      <c r="H2074" s="100"/>
      <c r="I2074" s="100"/>
      <c r="J2074" s="100"/>
      <c r="K2074" s="100"/>
      <c r="L2074" s="100"/>
      <c r="M2074" s="100"/>
      <c r="N2074" s="100"/>
      <c r="O2074" s="100"/>
      <c r="P2074" s="100"/>
      <c r="Q2074" s="100"/>
      <c r="R2074" s="100"/>
      <c r="S2074" s="100"/>
      <c r="T2074" s="100"/>
      <c r="U2074" s="100"/>
      <c r="V2074" s="100"/>
      <c r="W2074" s="100"/>
      <c r="X2074" s="100"/>
    </row>
    <row r="2075" spans="1:24" s="91" customFormat="1" ht="12.75" customHeight="1">
      <c r="A2075" s="100">
        <v>83</v>
      </c>
      <c r="B2075" s="100"/>
      <c r="C2075" s="100"/>
      <c r="D2075" s="100"/>
      <c r="E2075" s="100"/>
      <c r="F2075" s="100"/>
      <c r="G2075" s="100"/>
      <c r="H2075" s="100"/>
      <c r="I2075" s="100"/>
      <c r="J2075" s="100"/>
      <c r="K2075" s="100"/>
      <c r="L2075" s="100"/>
      <c r="M2075" s="100"/>
      <c r="N2075" s="100"/>
      <c r="O2075" s="100"/>
      <c r="P2075" s="100"/>
      <c r="Q2075" s="100"/>
      <c r="R2075" s="100"/>
      <c r="S2075" s="100"/>
      <c r="T2075" s="100"/>
      <c r="U2075" s="100"/>
      <c r="V2075" s="100"/>
      <c r="W2075" s="100"/>
      <c r="X2075" s="100"/>
    </row>
    <row r="2076" spans="1:24" s="91" customFormat="1" ht="12.75" customHeight="1">
      <c r="A2076" s="100">
        <v>82</v>
      </c>
      <c r="B2076" s="100"/>
      <c r="C2076" s="100"/>
      <c r="D2076" s="100"/>
      <c r="E2076" s="100"/>
      <c r="F2076" s="100"/>
      <c r="G2076" s="100"/>
      <c r="H2076" s="100"/>
      <c r="I2076" s="100"/>
      <c r="J2076" s="100"/>
      <c r="K2076" s="100"/>
      <c r="L2076" s="100"/>
      <c r="M2076" s="100"/>
      <c r="N2076" s="100"/>
      <c r="O2076" s="100"/>
      <c r="P2076" s="100"/>
      <c r="Q2076" s="100"/>
      <c r="R2076" s="100"/>
      <c r="S2076" s="100"/>
      <c r="T2076" s="100"/>
      <c r="U2076" s="100"/>
      <c r="V2076" s="100"/>
      <c r="W2076" s="100"/>
      <c r="X2076" s="100"/>
    </row>
    <row r="2077" spans="1:24" s="91" customFormat="1" ht="12.75" customHeight="1">
      <c r="A2077" s="100">
        <v>81</v>
      </c>
      <c r="B2077" s="100"/>
      <c r="C2077" s="100"/>
      <c r="D2077" s="100"/>
      <c r="E2077" s="100"/>
      <c r="F2077" s="100"/>
      <c r="G2077" s="100"/>
      <c r="H2077" s="100"/>
      <c r="I2077" s="100"/>
      <c r="J2077" s="100"/>
      <c r="K2077" s="100"/>
      <c r="L2077" s="100"/>
      <c r="M2077" s="100"/>
      <c r="N2077" s="100"/>
      <c r="O2077" s="100"/>
      <c r="P2077" s="100"/>
      <c r="Q2077" s="100"/>
      <c r="R2077" s="100"/>
      <c r="S2077" s="100"/>
      <c r="T2077" s="100"/>
      <c r="U2077" s="100"/>
      <c r="V2077" s="100"/>
      <c r="W2077" s="100"/>
      <c r="X2077" s="100"/>
    </row>
    <row r="2078" spans="1:24" s="91" customFormat="1" ht="12.75" customHeight="1">
      <c r="A2078" s="100">
        <v>80</v>
      </c>
      <c r="B2078" s="100"/>
      <c r="C2078" s="100"/>
      <c r="D2078" s="100"/>
      <c r="E2078" s="100"/>
      <c r="F2078" s="100"/>
      <c r="G2078" s="100"/>
      <c r="H2078" s="100"/>
      <c r="I2078" s="100"/>
      <c r="J2078" s="100"/>
      <c r="K2078" s="100"/>
      <c r="L2078" s="100"/>
      <c r="M2078" s="100"/>
      <c r="N2078" s="100"/>
      <c r="O2078" s="100"/>
      <c r="P2078" s="100"/>
      <c r="Q2078" s="100"/>
      <c r="R2078" s="100"/>
      <c r="S2078" s="100"/>
      <c r="T2078" s="100"/>
      <c r="U2078" s="100"/>
      <c r="V2078" s="100"/>
      <c r="W2078" s="100"/>
      <c r="X2078" s="100"/>
    </row>
    <row r="2079" spans="1:24" s="91" customFormat="1" ht="12.75" customHeight="1">
      <c r="A2079" s="100">
        <v>79</v>
      </c>
      <c r="B2079" s="100"/>
      <c r="C2079" s="100"/>
      <c r="D2079" s="100"/>
      <c r="E2079" s="100"/>
      <c r="F2079" s="100"/>
      <c r="G2079" s="100"/>
      <c r="H2079" s="100"/>
      <c r="I2079" s="100"/>
      <c r="J2079" s="100"/>
      <c r="K2079" s="100"/>
      <c r="L2079" s="100"/>
      <c r="M2079" s="100"/>
      <c r="N2079" s="100"/>
      <c r="O2079" s="100"/>
      <c r="P2079" s="100"/>
      <c r="Q2079" s="100"/>
      <c r="R2079" s="100"/>
      <c r="S2079" s="100"/>
      <c r="T2079" s="100"/>
      <c r="U2079" s="100"/>
      <c r="V2079" s="100"/>
      <c r="W2079" s="100"/>
      <c r="X2079" s="100"/>
    </row>
    <row r="2080" spans="1:24" s="91" customFormat="1" ht="12.75" customHeight="1">
      <c r="A2080" s="100">
        <v>78</v>
      </c>
      <c r="B2080" s="100"/>
      <c r="C2080" s="100"/>
      <c r="D2080" s="100"/>
      <c r="E2080" s="100"/>
      <c r="F2080" s="100"/>
      <c r="G2080" s="100"/>
      <c r="H2080" s="100"/>
      <c r="I2080" s="100"/>
      <c r="J2080" s="100"/>
      <c r="K2080" s="100"/>
      <c r="L2080" s="100"/>
      <c r="M2080" s="100"/>
      <c r="N2080" s="100"/>
      <c r="O2080" s="100"/>
      <c r="P2080" s="100"/>
      <c r="Q2080" s="100"/>
      <c r="R2080" s="100"/>
      <c r="S2080" s="100"/>
      <c r="T2080" s="100"/>
      <c r="U2080" s="100"/>
      <c r="V2080" s="100"/>
      <c r="W2080" s="100"/>
      <c r="X2080" s="100"/>
    </row>
    <row r="2081" spans="1:24" s="91" customFormat="1" ht="12.75" customHeight="1">
      <c r="A2081" s="100">
        <v>77</v>
      </c>
      <c r="B2081" s="100"/>
      <c r="C2081" s="100"/>
      <c r="D2081" s="100"/>
      <c r="E2081" s="100"/>
      <c r="F2081" s="100"/>
      <c r="G2081" s="100"/>
      <c r="H2081" s="100"/>
      <c r="I2081" s="100"/>
      <c r="J2081" s="100"/>
      <c r="K2081" s="100"/>
      <c r="L2081" s="100"/>
      <c r="M2081" s="100"/>
      <c r="N2081" s="100"/>
      <c r="O2081" s="100"/>
      <c r="P2081" s="100"/>
      <c r="Q2081" s="100"/>
      <c r="R2081" s="100"/>
      <c r="S2081" s="100"/>
      <c r="T2081" s="100"/>
      <c r="U2081" s="100"/>
      <c r="V2081" s="100"/>
      <c r="W2081" s="100"/>
      <c r="X2081" s="100"/>
    </row>
    <row r="2082" spans="1:24" s="91" customFormat="1" ht="12.75" customHeight="1">
      <c r="A2082" s="100">
        <v>76</v>
      </c>
      <c r="B2082" s="100"/>
      <c r="C2082" s="100"/>
      <c r="D2082" s="100"/>
      <c r="E2082" s="100"/>
      <c r="F2082" s="100"/>
      <c r="G2082" s="100"/>
      <c r="H2082" s="100"/>
      <c r="I2082" s="100"/>
      <c r="J2082" s="100"/>
      <c r="K2082" s="100"/>
      <c r="L2082" s="100"/>
      <c r="M2082" s="100"/>
      <c r="N2082" s="100"/>
      <c r="O2082" s="100"/>
      <c r="P2082" s="100"/>
      <c r="Q2082" s="100"/>
      <c r="R2082" s="100"/>
      <c r="S2082" s="100"/>
      <c r="T2082" s="100"/>
      <c r="U2082" s="100"/>
      <c r="V2082" s="100"/>
      <c r="W2082" s="100"/>
      <c r="X2082" s="100"/>
    </row>
    <row r="2083" spans="1:24" s="91" customFormat="1" ht="12.75" customHeight="1">
      <c r="A2083" s="100">
        <v>75</v>
      </c>
      <c r="B2083" s="100"/>
      <c r="C2083" s="100"/>
      <c r="D2083" s="100"/>
      <c r="E2083" s="100"/>
      <c r="F2083" s="100"/>
      <c r="G2083" s="100"/>
      <c r="H2083" s="100"/>
      <c r="I2083" s="100"/>
      <c r="J2083" s="100"/>
      <c r="K2083" s="100"/>
      <c r="L2083" s="100"/>
      <c r="M2083" s="100"/>
      <c r="N2083" s="100"/>
      <c r="O2083" s="100"/>
      <c r="P2083" s="100"/>
      <c r="Q2083" s="100"/>
      <c r="R2083" s="100"/>
      <c r="S2083" s="100"/>
      <c r="T2083" s="100"/>
      <c r="U2083" s="100"/>
      <c r="V2083" s="100"/>
      <c r="W2083" s="100"/>
      <c r="X2083" s="100"/>
    </row>
    <row r="2084" spans="1:24" s="91" customFormat="1" ht="12.75" customHeight="1">
      <c r="A2084" s="100">
        <v>74</v>
      </c>
      <c r="B2084" s="100"/>
      <c r="C2084" s="100"/>
      <c r="D2084" s="100"/>
      <c r="E2084" s="100"/>
      <c r="F2084" s="100"/>
      <c r="G2084" s="100"/>
      <c r="H2084" s="100"/>
      <c r="I2084" s="100"/>
      <c r="J2084" s="100"/>
      <c r="K2084" s="100"/>
      <c r="L2084" s="100"/>
      <c r="M2084" s="100"/>
      <c r="N2084" s="100"/>
      <c r="O2084" s="100"/>
      <c r="P2084" s="100"/>
      <c r="Q2084" s="100"/>
      <c r="R2084" s="100"/>
      <c r="S2084" s="100"/>
      <c r="T2084" s="100"/>
      <c r="U2084" s="100"/>
      <c r="V2084" s="100"/>
      <c r="W2084" s="100"/>
      <c r="X2084" s="100"/>
    </row>
    <row r="2085" spans="1:24" s="91" customFormat="1" ht="12.75" customHeight="1">
      <c r="A2085" s="100">
        <v>73</v>
      </c>
      <c r="B2085" s="100"/>
      <c r="C2085" s="100"/>
      <c r="D2085" s="100"/>
      <c r="E2085" s="100"/>
      <c r="F2085" s="100"/>
      <c r="G2085" s="100"/>
      <c r="H2085" s="100"/>
      <c r="I2085" s="100"/>
      <c r="J2085" s="100"/>
      <c r="K2085" s="100"/>
      <c r="L2085" s="100"/>
      <c r="M2085" s="100"/>
      <c r="N2085" s="100"/>
      <c r="O2085" s="100"/>
      <c r="P2085" s="100"/>
      <c r="Q2085" s="100"/>
      <c r="R2085" s="100"/>
      <c r="S2085" s="100"/>
      <c r="T2085" s="100"/>
      <c r="U2085" s="100"/>
      <c r="V2085" s="100"/>
      <c r="W2085" s="100"/>
      <c r="X2085" s="100"/>
    </row>
    <row r="2086" spans="1:24" s="91" customFormat="1" ht="12.75" customHeight="1">
      <c r="A2086" s="100">
        <v>72</v>
      </c>
      <c r="B2086" s="100"/>
      <c r="C2086" s="100"/>
      <c r="D2086" s="100"/>
      <c r="E2086" s="100"/>
      <c r="F2086" s="100"/>
      <c r="G2086" s="100"/>
      <c r="H2086" s="100"/>
      <c r="I2086" s="100"/>
      <c r="J2086" s="100"/>
      <c r="K2086" s="100"/>
      <c r="L2086" s="100"/>
      <c r="M2086" s="100"/>
      <c r="N2086" s="100"/>
      <c r="O2086" s="100"/>
      <c r="P2086" s="100"/>
      <c r="Q2086" s="100"/>
      <c r="R2086" s="100"/>
      <c r="S2086" s="100"/>
      <c r="T2086" s="100"/>
      <c r="U2086" s="100"/>
      <c r="V2086" s="100"/>
      <c r="W2086" s="100"/>
      <c r="X2086" s="100"/>
    </row>
    <row r="2087" spans="1:24" s="91" customFormat="1" ht="12.75" customHeight="1">
      <c r="A2087" s="100">
        <v>71</v>
      </c>
      <c r="B2087" s="100"/>
      <c r="C2087" s="100"/>
      <c r="D2087" s="100"/>
      <c r="E2087" s="100"/>
      <c r="F2087" s="100"/>
      <c r="G2087" s="100"/>
      <c r="H2087" s="100"/>
      <c r="I2087" s="100"/>
      <c r="J2087" s="100"/>
      <c r="K2087" s="100"/>
      <c r="L2087" s="100"/>
      <c r="M2087" s="100"/>
      <c r="N2087" s="100"/>
      <c r="O2087" s="100"/>
      <c r="P2087" s="100"/>
      <c r="Q2087" s="100"/>
      <c r="R2087" s="100"/>
      <c r="S2087" s="100"/>
      <c r="T2087" s="100"/>
      <c r="U2087" s="100"/>
      <c r="V2087" s="100"/>
      <c r="W2087" s="100"/>
      <c r="X2087" s="100"/>
    </row>
    <row r="2088" spans="1:24" s="91" customFormat="1" ht="12.75" customHeight="1">
      <c r="A2088" s="100">
        <v>70</v>
      </c>
      <c r="B2088" s="100"/>
      <c r="C2088" s="100"/>
      <c r="D2088" s="100"/>
      <c r="E2088" s="100"/>
      <c r="F2088" s="100"/>
      <c r="G2088" s="100"/>
      <c r="H2088" s="100"/>
      <c r="I2088" s="100"/>
      <c r="J2088" s="100"/>
      <c r="K2088" s="100"/>
      <c r="L2088" s="100"/>
      <c r="M2088" s="100"/>
      <c r="N2088" s="100"/>
      <c r="O2088" s="100"/>
      <c r="P2088" s="100"/>
      <c r="Q2088" s="100"/>
      <c r="R2088" s="100"/>
      <c r="S2088" s="100"/>
      <c r="T2088" s="100"/>
      <c r="U2088" s="100"/>
      <c r="V2088" s="100"/>
      <c r="W2088" s="100"/>
      <c r="X2088" s="100"/>
    </row>
    <row r="2089" spans="1:24" s="91" customFormat="1" ht="12.75" customHeight="1">
      <c r="A2089" s="100">
        <v>69</v>
      </c>
      <c r="B2089" s="100"/>
      <c r="C2089" s="100"/>
      <c r="D2089" s="100"/>
      <c r="E2089" s="100"/>
      <c r="F2089" s="100"/>
      <c r="G2089" s="100"/>
      <c r="H2089" s="100"/>
      <c r="I2089" s="100"/>
      <c r="J2089" s="100"/>
      <c r="K2089" s="100"/>
      <c r="L2089" s="100"/>
      <c r="M2089" s="100"/>
      <c r="N2089" s="100"/>
      <c r="O2089" s="100"/>
      <c r="P2089" s="100"/>
      <c r="Q2089" s="100"/>
      <c r="R2089" s="100"/>
      <c r="S2089" s="100"/>
      <c r="T2089" s="100"/>
      <c r="U2089" s="100"/>
      <c r="V2089" s="100"/>
      <c r="W2089" s="100"/>
      <c r="X2089" s="100"/>
    </row>
    <row r="2090" spans="1:24" s="91" customFormat="1" ht="12.75" customHeight="1">
      <c r="A2090" s="100">
        <v>68</v>
      </c>
      <c r="B2090" s="100"/>
      <c r="C2090" s="100"/>
      <c r="D2090" s="100"/>
      <c r="E2090" s="100"/>
      <c r="F2090" s="100"/>
      <c r="G2090" s="100"/>
      <c r="H2090" s="100"/>
      <c r="I2090" s="100"/>
      <c r="J2090" s="100"/>
      <c r="K2090" s="100"/>
      <c r="L2090" s="100"/>
      <c r="M2090" s="100"/>
      <c r="N2090" s="100"/>
      <c r="O2090" s="100"/>
      <c r="P2090" s="100"/>
      <c r="Q2090" s="100"/>
      <c r="R2090" s="100"/>
      <c r="S2090" s="100"/>
      <c r="T2090" s="100"/>
      <c r="U2090" s="100"/>
      <c r="V2090" s="100"/>
      <c r="W2090" s="100"/>
      <c r="X2090" s="100"/>
    </row>
    <row r="2091" spans="1:24" s="91" customFormat="1" ht="12.75" customHeight="1">
      <c r="A2091" s="100">
        <v>67</v>
      </c>
      <c r="B2091" s="100"/>
      <c r="C2091" s="100"/>
      <c r="D2091" s="100"/>
      <c r="E2091" s="100"/>
      <c r="F2091" s="100"/>
      <c r="G2091" s="100"/>
      <c r="H2091" s="100"/>
      <c r="I2091" s="100"/>
      <c r="J2091" s="100"/>
      <c r="K2091" s="100"/>
      <c r="L2091" s="100"/>
      <c r="M2091" s="100"/>
      <c r="N2091" s="100"/>
      <c r="O2091" s="100"/>
      <c r="P2091" s="100"/>
      <c r="Q2091" s="100"/>
      <c r="R2091" s="100"/>
      <c r="S2091" s="100"/>
      <c r="T2091" s="100"/>
      <c r="U2091" s="100"/>
      <c r="V2091" s="100"/>
      <c r="W2091" s="100"/>
      <c r="X2091" s="100"/>
    </row>
    <row r="2092" spans="1:24" s="91" customFormat="1" ht="12.75" customHeight="1">
      <c r="A2092" s="100">
        <v>66</v>
      </c>
      <c r="B2092" s="100"/>
      <c r="C2092" s="100"/>
      <c r="D2092" s="100"/>
      <c r="E2092" s="100"/>
      <c r="F2092" s="100"/>
      <c r="G2092" s="100"/>
      <c r="H2092" s="100"/>
      <c r="I2092" s="100"/>
      <c r="J2092" s="100"/>
      <c r="K2092" s="100"/>
      <c r="L2092" s="100"/>
      <c r="M2092" s="100"/>
      <c r="N2092" s="100"/>
      <c r="O2092" s="100"/>
      <c r="P2092" s="100"/>
      <c r="Q2092" s="100"/>
      <c r="R2092" s="100"/>
      <c r="S2092" s="100"/>
      <c r="T2092" s="100"/>
      <c r="U2092" s="100"/>
      <c r="V2092" s="100"/>
      <c r="W2092" s="100"/>
      <c r="X2092" s="100"/>
    </row>
    <row r="2093" spans="1:24" s="91" customFormat="1" ht="12.75" customHeight="1">
      <c r="A2093" s="100">
        <v>65</v>
      </c>
      <c r="B2093" s="100"/>
      <c r="C2093" s="100"/>
      <c r="D2093" s="100"/>
      <c r="E2093" s="100"/>
      <c r="F2093" s="100"/>
      <c r="G2093" s="100"/>
      <c r="H2093" s="100"/>
      <c r="I2093" s="100"/>
      <c r="J2093" s="100"/>
      <c r="K2093" s="100"/>
      <c r="L2093" s="100"/>
      <c r="M2093" s="100"/>
      <c r="N2093" s="100"/>
      <c r="O2093" s="100"/>
      <c r="P2093" s="100"/>
      <c r="Q2093" s="100"/>
      <c r="R2093" s="100"/>
      <c r="S2093" s="100"/>
      <c r="T2093" s="100"/>
      <c r="U2093" s="100"/>
      <c r="V2093" s="100"/>
      <c r="W2093" s="100"/>
      <c r="X2093" s="100"/>
    </row>
    <row r="2094" spans="1:24" s="91" customFormat="1" ht="12.75" customHeight="1">
      <c r="A2094" s="100">
        <v>64</v>
      </c>
      <c r="B2094" s="100"/>
      <c r="C2094" s="100"/>
      <c r="D2094" s="100"/>
      <c r="E2094" s="100"/>
      <c r="F2094" s="100"/>
      <c r="G2094" s="100"/>
      <c r="H2094" s="100"/>
      <c r="I2094" s="100"/>
      <c r="J2094" s="100"/>
      <c r="K2094" s="100"/>
      <c r="L2094" s="100"/>
      <c r="M2094" s="100"/>
      <c r="N2094" s="100"/>
      <c r="O2094" s="100"/>
      <c r="P2094" s="100"/>
      <c r="Q2094" s="100"/>
      <c r="R2094" s="100"/>
      <c r="S2094" s="100"/>
      <c r="T2094" s="100"/>
      <c r="U2094" s="100"/>
      <c r="V2094" s="100"/>
      <c r="W2094" s="100"/>
      <c r="X2094" s="100"/>
    </row>
    <row r="2095" spans="1:24" s="91" customFormat="1" ht="12.75" customHeight="1">
      <c r="A2095" s="100">
        <v>63</v>
      </c>
      <c r="B2095" s="100"/>
      <c r="C2095" s="100"/>
      <c r="D2095" s="100"/>
      <c r="E2095" s="100"/>
      <c r="F2095" s="100"/>
      <c r="G2095" s="100"/>
      <c r="H2095" s="100"/>
      <c r="I2095" s="100"/>
      <c r="J2095" s="100"/>
      <c r="K2095" s="100"/>
      <c r="L2095" s="100"/>
      <c r="M2095" s="100"/>
      <c r="N2095" s="100"/>
      <c r="O2095" s="100"/>
      <c r="P2095" s="100"/>
      <c r="Q2095" s="100"/>
      <c r="R2095" s="100"/>
      <c r="S2095" s="100"/>
      <c r="T2095" s="100"/>
      <c r="U2095" s="100"/>
      <c r="V2095" s="100"/>
      <c r="W2095" s="100"/>
      <c r="X2095" s="100"/>
    </row>
    <row r="2096" spans="1:24" s="91" customFormat="1" ht="12.75" customHeight="1">
      <c r="A2096" s="100">
        <v>62</v>
      </c>
      <c r="B2096" s="100"/>
      <c r="C2096" s="100"/>
      <c r="D2096" s="100"/>
      <c r="E2096" s="100"/>
      <c r="F2096" s="100"/>
      <c r="G2096" s="100"/>
      <c r="H2096" s="100"/>
      <c r="I2096" s="100"/>
      <c r="J2096" s="100"/>
      <c r="K2096" s="100"/>
      <c r="L2096" s="100"/>
      <c r="M2096" s="100"/>
      <c r="N2096" s="100"/>
      <c r="O2096" s="100"/>
      <c r="P2096" s="100"/>
      <c r="Q2096" s="100"/>
      <c r="R2096" s="100"/>
      <c r="S2096" s="100"/>
      <c r="T2096" s="100"/>
      <c r="U2096" s="100"/>
      <c r="V2096" s="100"/>
      <c r="W2096" s="100"/>
      <c r="X2096" s="100"/>
    </row>
    <row r="2097" spans="1:24" s="91" customFormat="1" ht="12.75" customHeight="1">
      <c r="A2097" s="100">
        <v>61</v>
      </c>
      <c r="B2097" s="100"/>
      <c r="C2097" s="100"/>
      <c r="D2097" s="100"/>
      <c r="E2097" s="100"/>
      <c r="F2097" s="100"/>
      <c r="G2097" s="100"/>
      <c r="H2097" s="100"/>
      <c r="I2097" s="100"/>
      <c r="J2097" s="100"/>
      <c r="K2097" s="100"/>
      <c r="L2097" s="100"/>
      <c r="M2097" s="100"/>
      <c r="N2097" s="100"/>
      <c r="O2097" s="100"/>
      <c r="P2097" s="100"/>
      <c r="Q2097" s="100"/>
      <c r="R2097" s="100"/>
      <c r="S2097" s="100"/>
      <c r="T2097" s="100"/>
      <c r="U2097" s="100"/>
      <c r="V2097" s="100"/>
      <c r="W2097" s="100"/>
      <c r="X2097" s="100"/>
    </row>
    <row r="2098" spans="1:24" s="91" customFormat="1" ht="12.75" customHeight="1">
      <c r="A2098" s="100">
        <v>60</v>
      </c>
      <c r="B2098" s="100"/>
      <c r="C2098" s="100"/>
      <c r="D2098" s="100"/>
      <c r="E2098" s="100"/>
      <c r="F2098" s="100"/>
      <c r="G2098" s="100"/>
      <c r="H2098" s="100"/>
      <c r="I2098" s="100"/>
      <c r="J2098" s="100"/>
      <c r="K2098" s="100"/>
      <c r="L2098" s="100"/>
      <c r="M2098" s="100"/>
      <c r="N2098" s="100"/>
      <c r="O2098" s="100"/>
      <c r="P2098" s="100"/>
      <c r="Q2098" s="100"/>
      <c r="R2098" s="100"/>
      <c r="S2098" s="100"/>
      <c r="T2098" s="100"/>
      <c r="U2098" s="100"/>
      <c r="V2098" s="100"/>
      <c r="W2098" s="100"/>
      <c r="X2098" s="100"/>
    </row>
    <row r="2099" spans="1:24" s="91" customFormat="1" ht="12.75" customHeight="1">
      <c r="A2099" s="100">
        <v>59</v>
      </c>
      <c r="B2099" s="100"/>
      <c r="C2099" s="100"/>
      <c r="D2099" s="100"/>
      <c r="E2099" s="100"/>
      <c r="F2099" s="100"/>
      <c r="G2099" s="100"/>
      <c r="H2099" s="100"/>
      <c r="I2099" s="100"/>
      <c r="J2099" s="100"/>
      <c r="K2099" s="100"/>
      <c r="L2099" s="100"/>
      <c r="M2099" s="100"/>
      <c r="N2099" s="100"/>
      <c r="O2099" s="100"/>
      <c r="P2099" s="100"/>
      <c r="Q2099" s="100"/>
      <c r="R2099" s="100"/>
      <c r="S2099" s="100"/>
      <c r="T2099" s="100"/>
      <c r="U2099" s="100"/>
      <c r="V2099" s="100"/>
      <c r="W2099" s="100"/>
      <c r="X2099" s="100"/>
    </row>
    <row r="2100" spans="1:24" s="91" customFormat="1" ht="12.75" customHeight="1">
      <c r="A2100" s="100">
        <v>58</v>
      </c>
      <c r="B2100" s="100"/>
      <c r="C2100" s="100"/>
      <c r="D2100" s="100"/>
      <c r="E2100" s="100"/>
      <c r="F2100" s="100"/>
      <c r="G2100" s="100"/>
      <c r="H2100" s="100"/>
      <c r="I2100" s="100"/>
      <c r="J2100" s="100"/>
      <c r="K2100" s="100"/>
      <c r="L2100" s="100"/>
      <c r="M2100" s="100"/>
      <c r="N2100" s="100"/>
      <c r="O2100" s="100"/>
      <c r="P2100" s="100"/>
      <c r="Q2100" s="100"/>
      <c r="R2100" s="100"/>
      <c r="S2100" s="100"/>
      <c r="T2100" s="100"/>
      <c r="U2100" s="100"/>
      <c r="V2100" s="100"/>
      <c r="W2100" s="100"/>
      <c r="X2100" s="100"/>
    </row>
    <row r="2101" spans="1:24" s="91" customFormat="1" ht="12.75" customHeight="1">
      <c r="A2101" s="100">
        <v>57</v>
      </c>
      <c r="B2101" s="100"/>
      <c r="C2101" s="100"/>
      <c r="D2101" s="100"/>
      <c r="E2101" s="100"/>
      <c r="F2101" s="100"/>
      <c r="G2101" s="100"/>
      <c r="H2101" s="100"/>
      <c r="I2101" s="100"/>
      <c r="J2101" s="100"/>
      <c r="K2101" s="100"/>
      <c r="L2101" s="100"/>
      <c r="M2101" s="100"/>
      <c r="N2101" s="100"/>
      <c r="O2101" s="100"/>
      <c r="P2101" s="100"/>
      <c r="Q2101" s="100"/>
      <c r="R2101" s="100"/>
      <c r="S2101" s="100"/>
      <c r="T2101" s="100"/>
      <c r="U2101" s="100"/>
      <c r="V2101" s="100"/>
      <c r="W2101" s="100"/>
      <c r="X2101" s="100"/>
    </row>
    <row r="2102" spans="1:24" s="91" customFormat="1" ht="12.75" customHeight="1">
      <c r="A2102" s="100">
        <v>56</v>
      </c>
      <c r="B2102" s="100"/>
      <c r="C2102" s="100"/>
      <c r="D2102" s="100"/>
      <c r="E2102" s="100"/>
      <c r="F2102" s="100"/>
      <c r="G2102" s="100"/>
      <c r="H2102" s="100"/>
      <c r="I2102" s="100"/>
      <c r="J2102" s="100"/>
      <c r="K2102" s="100"/>
      <c r="L2102" s="100"/>
      <c r="M2102" s="100"/>
      <c r="N2102" s="100"/>
      <c r="O2102" s="100"/>
      <c r="P2102" s="100"/>
      <c r="Q2102" s="100"/>
      <c r="R2102" s="100"/>
      <c r="S2102" s="100"/>
      <c r="T2102" s="100"/>
      <c r="U2102" s="100"/>
      <c r="V2102" s="100"/>
      <c r="W2102" s="100"/>
      <c r="X2102" s="100"/>
    </row>
    <row r="2103" spans="1:24" s="91" customFormat="1" ht="12.75" customHeight="1">
      <c r="A2103" s="100">
        <v>55</v>
      </c>
      <c r="B2103" s="100"/>
      <c r="C2103" s="100"/>
      <c r="D2103" s="100"/>
      <c r="E2103" s="100"/>
      <c r="F2103" s="100"/>
      <c r="G2103" s="100"/>
      <c r="H2103" s="100"/>
      <c r="I2103" s="100"/>
      <c r="J2103" s="100"/>
      <c r="K2103" s="100"/>
      <c r="L2103" s="100"/>
      <c r="M2103" s="100"/>
      <c r="N2103" s="100"/>
      <c r="O2103" s="100"/>
      <c r="P2103" s="100"/>
      <c r="Q2103" s="100"/>
      <c r="R2103" s="100"/>
      <c r="S2103" s="100"/>
      <c r="T2103" s="100"/>
      <c r="U2103" s="100"/>
      <c r="V2103" s="100"/>
      <c r="W2103" s="100"/>
      <c r="X2103" s="100"/>
    </row>
    <row r="2104" spans="1:24" s="91" customFormat="1" ht="12.75" customHeight="1">
      <c r="A2104" s="100">
        <v>54</v>
      </c>
      <c r="B2104" s="100"/>
      <c r="C2104" s="100"/>
      <c r="D2104" s="100"/>
      <c r="E2104" s="100"/>
      <c r="F2104" s="100"/>
      <c r="G2104" s="100"/>
      <c r="H2104" s="100"/>
      <c r="I2104" s="100"/>
      <c r="J2104" s="100"/>
      <c r="K2104" s="100"/>
      <c r="L2104" s="100"/>
      <c r="M2104" s="100"/>
      <c r="N2104" s="100"/>
      <c r="O2104" s="100"/>
      <c r="P2104" s="100"/>
      <c r="Q2104" s="100"/>
      <c r="R2104" s="100"/>
      <c r="S2104" s="100"/>
      <c r="T2104" s="100"/>
      <c r="U2104" s="100"/>
      <c r="V2104" s="100"/>
      <c r="W2104" s="100"/>
      <c r="X2104" s="100"/>
    </row>
    <row r="2105" spans="1:24" s="91" customFormat="1" ht="12.75" customHeight="1">
      <c r="A2105" s="100">
        <v>53</v>
      </c>
      <c r="B2105" s="100"/>
      <c r="C2105" s="100"/>
      <c r="D2105" s="100"/>
      <c r="E2105" s="100"/>
      <c r="F2105" s="100"/>
      <c r="G2105" s="100"/>
      <c r="H2105" s="100"/>
      <c r="I2105" s="100"/>
      <c r="J2105" s="100"/>
      <c r="K2105" s="100"/>
      <c r="L2105" s="100"/>
      <c r="M2105" s="100"/>
      <c r="N2105" s="100"/>
      <c r="O2105" s="100"/>
      <c r="P2105" s="100"/>
      <c r="Q2105" s="100"/>
      <c r="R2105" s="100"/>
      <c r="S2105" s="100"/>
      <c r="T2105" s="100"/>
      <c r="U2105" s="100"/>
      <c r="V2105" s="100"/>
      <c r="W2105" s="100"/>
      <c r="X2105" s="100"/>
    </row>
    <row r="2106" spans="1:24" s="91" customFormat="1" ht="12.75" customHeight="1">
      <c r="A2106" s="100">
        <v>52</v>
      </c>
      <c r="B2106" s="100"/>
      <c r="C2106" s="100"/>
      <c r="D2106" s="100"/>
      <c r="E2106" s="100"/>
      <c r="F2106" s="100"/>
      <c r="G2106" s="100"/>
      <c r="H2106" s="100"/>
      <c r="I2106" s="100"/>
      <c r="J2106" s="100"/>
      <c r="K2106" s="100"/>
      <c r="L2106" s="100"/>
      <c r="M2106" s="100"/>
      <c r="N2106" s="100"/>
      <c r="O2106" s="100"/>
      <c r="P2106" s="100"/>
      <c r="Q2106" s="100"/>
      <c r="R2106" s="100"/>
      <c r="S2106" s="100"/>
      <c r="T2106" s="100"/>
      <c r="U2106" s="100"/>
      <c r="V2106" s="100"/>
      <c r="W2106" s="100"/>
      <c r="X2106" s="100"/>
    </row>
    <row r="2107" spans="1:24" s="91" customFormat="1" ht="12.75" customHeight="1">
      <c r="A2107" s="100">
        <v>51</v>
      </c>
      <c r="B2107" s="100"/>
      <c r="C2107" s="100"/>
      <c r="D2107" s="100"/>
      <c r="E2107" s="100"/>
      <c r="F2107" s="100"/>
      <c r="G2107" s="100"/>
      <c r="H2107" s="100"/>
      <c r="I2107" s="100"/>
      <c r="J2107" s="100"/>
      <c r="K2107" s="100"/>
      <c r="L2107" s="100"/>
      <c r="M2107" s="100"/>
      <c r="N2107" s="100"/>
      <c r="O2107" s="100"/>
      <c r="P2107" s="100"/>
      <c r="Q2107" s="100"/>
      <c r="R2107" s="100"/>
      <c r="S2107" s="100"/>
      <c r="T2107" s="100"/>
      <c r="U2107" s="100"/>
      <c r="V2107" s="100"/>
      <c r="W2107" s="100"/>
      <c r="X2107" s="100"/>
    </row>
    <row r="2108" spans="1:24" s="91" customFormat="1" ht="12.75" customHeight="1">
      <c r="A2108" s="100">
        <v>50</v>
      </c>
      <c r="B2108" s="100"/>
      <c r="C2108" s="100"/>
      <c r="D2108" s="100"/>
      <c r="E2108" s="100"/>
      <c r="F2108" s="100"/>
      <c r="G2108" s="100"/>
      <c r="H2108" s="100"/>
      <c r="I2108" s="100"/>
      <c r="J2108" s="100"/>
      <c r="K2108" s="100"/>
      <c r="L2108" s="100"/>
      <c r="M2108" s="100"/>
      <c r="N2108" s="100"/>
      <c r="O2108" s="100"/>
      <c r="P2108" s="100"/>
      <c r="Q2108" s="100"/>
      <c r="R2108" s="100"/>
      <c r="S2108" s="100"/>
      <c r="T2108" s="100"/>
      <c r="U2108" s="100"/>
      <c r="V2108" s="100"/>
      <c r="W2108" s="100"/>
      <c r="X2108" s="100"/>
    </row>
    <row r="2109" spans="1:24" s="91" customFormat="1" ht="12.75" customHeight="1">
      <c r="A2109" s="100">
        <v>49</v>
      </c>
      <c r="B2109" s="100"/>
      <c r="C2109" s="100"/>
      <c r="D2109" s="100"/>
      <c r="E2109" s="100"/>
      <c r="F2109" s="100"/>
      <c r="G2109" s="100"/>
      <c r="H2109" s="100"/>
      <c r="I2109" s="100"/>
      <c r="J2109" s="100"/>
      <c r="K2109" s="100"/>
      <c r="L2109" s="100"/>
      <c r="M2109" s="100"/>
      <c r="N2109" s="100"/>
      <c r="O2109" s="100"/>
      <c r="P2109" s="100"/>
      <c r="Q2109" s="100"/>
      <c r="R2109" s="100"/>
      <c r="S2109" s="100"/>
      <c r="T2109" s="100"/>
      <c r="U2109" s="100"/>
      <c r="V2109" s="100"/>
      <c r="W2109" s="100"/>
      <c r="X2109" s="100"/>
    </row>
    <row r="2110" spans="1:24" s="91" customFormat="1" ht="12.75" customHeight="1">
      <c r="A2110" s="100">
        <v>48</v>
      </c>
      <c r="B2110" s="100"/>
      <c r="C2110" s="100"/>
      <c r="D2110" s="100"/>
      <c r="E2110" s="100"/>
      <c r="F2110" s="100"/>
      <c r="G2110" s="100"/>
      <c r="H2110" s="100"/>
      <c r="I2110" s="100"/>
      <c r="J2110" s="100"/>
      <c r="K2110" s="100"/>
      <c r="L2110" s="100"/>
      <c r="M2110" s="100"/>
      <c r="N2110" s="100"/>
      <c r="O2110" s="100"/>
      <c r="P2110" s="100"/>
      <c r="Q2110" s="100"/>
      <c r="R2110" s="100"/>
      <c r="S2110" s="100"/>
      <c r="T2110" s="100"/>
      <c r="U2110" s="100"/>
      <c r="V2110" s="100"/>
      <c r="W2110" s="100"/>
      <c r="X2110" s="100"/>
    </row>
    <row r="2111" spans="1:24" s="91" customFormat="1" ht="12.75" customHeight="1">
      <c r="A2111" s="100">
        <v>47</v>
      </c>
      <c r="B2111" s="100"/>
      <c r="C2111" s="100"/>
      <c r="D2111" s="100"/>
      <c r="E2111" s="100"/>
      <c r="F2111" s="100"/>
      <c r="G2111" s="100"/>
      <c r="H2111" s="100"/>
      <c r="I2111" s="100"/>
      <c r="J2111" s="100"/>
      <c r="K2111" s="100"/>
      <c r="L2111" s="100"/>
      <c r="M2111" s="100"/>
      <c r="N2111" s="100"/>
      <c r="O2111" s="100"/>
      <c r="P2111" s="100"/>
      <c r="Q2111" s="100"/>
      <c r="R2111" s="100"/>
      <c r="S2111" s="100"/>
      <c r="T2111" s="100"/>
      <c r="U2111" s="100"/>
      <c r="V2111" s="100"/>
      <c r="W2111" s="100"/>
      <c r="X2111" s="100"/>
    </row>
    <row r="2112" spans="1:24" s="91" customFormat="1" ht="12.75" customHeight="1">
      <c r="A2112" s="100">
        <v>46</v>
      </c>
      <c r="B2112" s="100"/>
      <c r="C2112" s="100"/>
      <c r="D2112" s="100"/>
      <c r="E2112" s="100"/>
      <c r="F2112" s="100"/>
      <c r="G2112" s="100"/>
      <c r="H2112" s="100"/>
      <c r="I2112" s="100"/>
      <c r="J2112" s="100"/>
      <c r="K2112" s="100"/>
      <c r="L2112" s="100"/>
      <c r="M2112" s="100"/>
      <c r="N2112" s="100"/>
      <c r="O2112" s="100"/>
      <c r="P2112" s="100"/>
      <c r="Q2112" s="100"/>
      <c r="R2112" s="100"/>
      <c r="S2112" s="100"/>
      <c r="T2112" s="100"/>
      <c r="U2112" s="100"/>
      <c r="V2112" s="100"/>
      <c r="W2112" s="100"/>
      <c r="X2112" s="100"/>
    </row>
    <row r="2113" spans="1:24" s="91" customFormat="1" ht="12.75" customHeight="1">
      <c r="A2113" s="100">
        <v>45</v>
      </c>
      <c r="B2113" s="100"/>
      <c r="C2113" s="100"/>
      <c r="D2113" s="100"/>
      <c r="E2113" s="100"/>
      <c r="F2113" s="100"/>
      <c r="G2113" s="100"/>
      <c r="H2113" s="100"/>
      <c r="I2113" s="100"/>
      <c r="J2113" s="100"/>
      <c r="K2113" s="100"/>
      <c r="L2113" s="100"/>
      <c r="M2113" s="100"/>
      <c r="N2113" s="100"/>
      <c r="O2113" s="100"/>
      <c r="P2113" s="100"/>
      <c r="Q2113" s="100"/>
      <c r="R2113" s="100"/>
      <c r="S2113" s="100"/>
      <c r="T2113" s="100"/>
      <c r="U2113" s="100"/>
      <c r="V2113" s="100"/>
      <c r="W2113" s="100"/>
      <c r="X2113" s="100"/>
    </row>
    <row r="2114" spans="1:24" s="91" customFormat="1" ht="12.75" customHeight="1">
      <c r="A2114" s="100">
        <v>44</v>
      </c>
      <c r="B2114" s="100"/>
      <c r="C2114" s="100"/>
      <c r="D2114" s="100"/>
      <c r="E2114" s="100"/>
      <c r="F2114" s="100"/>
      <c r="G2114" s="100"/>
      <c r="H2114" s="100"/>
      <c r="I2114" s="100"/>
      <c r="J2114" s="100"/>
      <c r="K2114" s="100"/>
      <c r="L2114" s="100"/>
      <c r="M2114" s="100"/>
      <c r="N2114" s="100"/>
      <c r="O2114" s="100"/>
      <c r="P2114" s="100"/>
      <c r="Q2114" s="100"/>
      <c r="R2114" s="100"/>
      <c r="S2114" s="100"/>
      <c r="T2114" s="100"/>
      <c r="U2114" s="100"/>
      <c r="V2114" s="100"/>
      <c r="W2114" s="100"/>
      <c r="X2114" s="100"/>
    </row>
    <row r="2115" spans="1:24" s="91" customFormat="1" ht="12.75" customHeight="1">
      <c r="A2115" s="100">
        <v>43</v>
      </c>
      <c r="B2115" s="100"/>
      <c r="C2115" s="100"/>
      <c r="D2115" s="100"/>
      <c r="E2115" s="100"/>
      <c r="F2115" s="100"/>
      <c r="G2115" s="100"/>
      <c r="H2115" s="100"/>
      <c r="I2115" s="100"/>
      <c r="J2115" s="100"/>
      <c r="K2115" s="100"/>
      <c r="L2115" s="100"/>
      <c r="M2115" s="100"/>
      <c r="N2115" s="100"/>
      <c r="O2115" s="100"/>
      <c r="P2115" s="100"/>
      <c r="Q2115" s="100"/>
      <c r="R2115" s="100"/>
      <c r="S2115" s="100"/>
      <c r="T2115" s="100"/>
      <c r="U2115" s="100"/>
      <c r="V2115" s="100"/>
      <c r="W2115" s="100"/>
      <c r="X2115" s="100"/>
    </row>
    <row r="2116" spans="1:24" s="91" customFormat="1" ht="12.75" customHeight="1">
      <c r="A2116" s="100">
        <v>42</v>
      </c>
      <c r="B2116" s="100"/>
      <c r="C2116" s="100"/>
      <c r="D2116" s="100"/>
      <c r="E2116" s="100"/>
      <c r="F2116" s="100"/>
      <c r="G2116" s="100"/>
      <c r="H2116" s="100"/>
      <c r="I2116" s="100"/>
      <c r="J2116" s="100"/>
      <c r="K2116" s="100"/>
      <c r="L2116" s="100"/>
      <c r="M2116" s="100"/>
      <c r="N2116" s="100"/>
      <c r="O2116" s="100"/>
      <c r="P2116" s="100"/>
      <c r="Q2116" s="100"/>
      <c r="R2116" s="100"/>
      <c r="S2116" s="100"/>
      <c r="T2116" s="100"/>
      <c r="U2116" s="100"/>
      <c r="V2116" s="100"/>
      <c r="W2116" s="100"/>
      <c r="X2116" s="100"/>
    </row>
    <row r="2117" spans="1:24" s="91" customFormat="1" ht="12.75" customHeight="1">
      <c r="A2117" s="100">
        <v>41</v>
      </c>
      <c r="B2117" s="100"/>
      <c r="C2117" s="100"/>
      <c r="D2117" s="100"/>
      <c r="E2117" s="100"/>
      <c r="F2117" s="100"/>
      <c r="G2117" s="100"/>
      <c r="H2117" s="100"/>
      <c r="I2117" s="100"/>
      <c r="J2117" s="100"/>
      <c r="K2117" s="100"/>
      <c r="L2117" s="100"/>
      <c r="M2117" s="100"/>
      <c r="N2117" s="100"/>
      <c r="O2117" s="100"/>
      <c r="P2117" s="100"/>
      <c r="Q2117" s="100"/>
      <c r="R2117" s="100"/>
      <c r="S2117" s="100"/>
      <c r="T2117" s="100"/>
      <c r="U2117" s="100"/>
      <c r="V2117" s="100"/>
      <c r="W2117" s="100"/>
      <c r="X2117" s="100"/>
    </row>
    <row r="2118" spans="1:24" s="91" customFormat="1" ht="12.75" customHeight="1">
      <c r="A2118" s="100">
        <v>40</v>
      </c>
      <c r="B2118" s="100"/>
      <c r="C2118" s="100"/>
      <c r="D2118" s="100"/>
      <c r="E2118" s="100"/>
      <c r="F2118" s="100"/>
      <c r="G2118" s="100"/>
      <c r="H2118" s="100"/>
      <c r="I2118" s="100"/>
      <c r="J2118" s="100"/>
      <c r="K2118" s="100"/>
      <c r="L2118" s="100"/>
      <c r="M2118" s="100"/>
      <c r="N2118" s="100"/>
      <c r="O2118" s="100"/>
      <c r="P2118" s="100"/>
      <c r="Q2118" s="100"/>
      <c r="R2118" s="100"/>
      <c r="S2118" s="100"/>
      <c r="T2118" s="100"/>
      <c r="U2118" s="100"/>
      <c r="V2118" s="100"/>
      <c r="W2118" s="100"/>
      <c r="X2118" s="100"/>
    </row>
    <row r="2119" spans="1:24" s="91" customFormat="1" ht="12.75" customHeight="1">
      <c r="A2119" s="100">
        <v>39</v>
      </c>
      <c r="B2119" s="100"/>
      <c r="C2119" s="100"/>
      <c r="D2119" s="100"/>
      <c r="E2119" s="100"/>
      <c r="F2119" s="100"/>
      <c r="G2119" s="100"/>
      <c r="H2119" s="100"/>
      <c r="I2119" s="100"/>
      <c r="J2119" s="100"/>
      <c r="K2119" s="100"/>
      <c r="L2119" s="100"/>
      <c r="M2119" s="100"/>
      <c r="N2119" s="100"/>
      <c r="O2119" s="100"/>
      <c r="P2119" s="100"/>
      <c r="Q2119" s="100"/>
      <c r="R2119" s="100"/>
      <c r="S2119" s="100"/>
      <c r="T2119" s="100"/>
      <c r="U2119" s="100"/>
      <c r="V2119" s="100"/>
      <c r="W2119" s="100"/>
      <c r="X2119" s="100"/>
    </row>
    <row r="2120" spans="1:24" s="91" customFormat="1" ht="12.75" customHeight="1">
      <c r="A2120" s="100">
        <v>38</v>
      </c>
      <c r="B2120" s="100"/>
      <c r="C2120" s="100"/>
      <c r="D2120" s="100"/>
      <c r="E2120" s="100"/>
      <c r="F2120" s="100"/>
      <c r="G2120" s="100"/>
      <c r="H2120" s="100"/>
      <c r="I2120" s="100"/>
      <c r="J2120" s="100"/>
      <c r="K2120" s="100"/>
      <c r="L2120" s="100"/>
      <c r="M2120" s="100"/>
      <c r="N2120" s="100"/>
      <c r="O2120" s="100"/>
      <c r="P2120" s="100"/>
      <c r="Q2120" s="100"/>
      <c r="R2120" s="100"/>
      <c r="S2120" s="100"/>
      <c r="T2120" s="100"/>
      <c r="U2120" s="100"/>
      <c r="V2120" s="100"/>
      <c r="W2120" s="100"/>
      <c r="X2120" s="100"/>
    </row>
    <row r="2121" spans="1:24" s="91" customFormat="1" ht="12.75" customHeight="1">
      <c r="A2121" s="100">
        <v>37</v>
      </c>
      <c r="B2121" s="100"/>
      <c r="C2121" s="100"/>
      <c r="D2121" s="100"/>
      <c r="E2121" s="100"/>
      <c r="F2121" s="100"/>
      <c r="G2121" s="100"/>
      <c r="H2121" s="100"/>
      <c r="I2121" s="100"/>
      <c r="J2121" s="100"/>
      <c r="K2121" s="100"/>
      <c r="L2121" s="100"/>
      <c r="M2121" s="100"/>
      <c r="N2121" s="100"/>
      <c r="O2121" s="100"/>
      <c r="P2121" s="100"/>
      <c r="Q2121" s="100"/>
      <c r="R2121" s="100"/>
      <c r="S2121" s="100"/>
      <c r="T2121" s="100"/>
      <c r="U2121" s="100"/>
      <c r="V2121" s="100"/>
      <c r="W2121" s="100"/>
      <c r="X2121" s="100"/>
    </row>
    <row r="2122" spans="1:24" s="91" customFormat="1" ht="12.75" customHeight="1">
      <c r="A2122" s="100">
        <v>36</v>
      </c>
      <c r="B2122" s="100"/>
      <c r="C2122" s="100"/>
      <c r="D2122" s="100"/>
      <c r="E2122" s="100"/>
      <c r="F2122" s="100"/>
      <c r="G2122" s="100"/>
      <c r="H2122" s="100"/>
      <c r="I2122" s="100"/>
      <c r="J2122" s="100"/>
      <c r="K2122" s="100"/>
      <c r="L2122" s="100"/>
      <c r="M2122" s="100"/>
      <c r="N2122" s="100"/>
      <c r="O2122" s="100"/>
      <c r="P2122" s="100"/>
      <c r="Q2122" s="100"/>
      <c r="R2122" s="100"/>
      <c r="S2122" s="100"/>
      <c r="T2122" s="100"/>
      <c r="U2122" s="100"/>
      <c r="V2122" s="100"/>
      <c r="W2122" s="100"/>
      <c r="X2122" s="100"/>
    </row>
    <row r="2123" spans="1:24" s="91" customFormat="1" ht="12.75" customHeight="1">
      <c r="A2123" s="100">
        <v>35</v>
      </c>
      <c r="B2123" s="100"/>
      <c r="C2123" s="100"/>
      <c r="D2123" s="100"/>
      <c r="E2123" s="100"/>
      <c r="F2123" s="100"/>
      <c r="G2123" s="100"/>
      <c r="H2123" s="100"/>
      <c r="I2123" s="100"/>
      <c r="J2123" s="100"/>
      <c r="K2123" s="100"/>
      <c r="L2123" s="100"/>
      <c r="M2123" s="100"/>
      <c r="N2123" s="100"/>
      <c r="O2123" s="100"/>
      <c r="P2123" s="100"/>
      <c r="Q2123" s="100"/>
      <c r="R2123" s="100"/>
      <c r="S2123" s="100"/>
      <c r="T2123" s="100"/>
      <c r="U2123" s="100"/>
      <c r="V2123" s="100"/>
      <c r="W2123" s="100"/>
      <c r="X2123" s="100"/>
    </row>
    <row r="2124" spans="1:24" s="91" customFormat="1" ht="12.75" customHeight="1">
      <c r="A2124" s="100">
        <v>34</v>
      </c>
      <c r="B2124" s="100"/>
      <c r="C2124" s="100"/>
      <c r="D2124" s="100"/>
      <c r="E2124" s="100"/>
      <c r="F2124" s="100"/>
      <c r="G2124" s="100"/>
      <c r="H2124" s="100"/>
      <c r="I2124" s="100"/>
      <c r="J2124" s="100"/>
      <c r="K2124" s="100"/>
      <c r="L2124" s="100"/>
      <c r="M2124" s="100"/>
      <c r="N2124" s="100"/>
      <c r="O2124" s="100"/>
      <c r="P2124" s="100"/>
      <c r="Q2124" s="100"/>
      <c r="R2124" s="100"/>
      <c r="S2124" s="100"/>
      <c r="T2124" s="100"/>
      <c r="U2124" s="100"/>
      <c r="V2124" s="100"/>
      <c r="W2124" s="100"/>
      <c r="X2124" s="100"/>
    </row>
    <row r="2125" spans="1:24" s="91" customFormat="1" ht="12.75" customHeight="1">
      <c r="A2125" s="100">
        <v>33</v>
      </c>
      <c r="B2125" s="100"/>
      <c r="C2125" s="100"/>
      <c r="D2125" s="100"/>
      <c r="E2125" s="100"/>
      <c r="F2125" s="100"/>
      <c r="G2125" s="100"/>
      <c r="H2125" s="100"/>
      <c r="I2125" s="100"/>
      <c r="J2125" s="100"/>
      <c r="K2125" s="100"/>
      <c r="L2125" s="100"/>
      <c r="M2125" s="100"/>
      <c r="N2125" s="100"/>
      <c r="O2125" s="100"/>
      <c r="P2125" s="100"/>
      <c r="Q2125" s="100"/>
      <c r="R2125" s="100"/>
      <c r="S2125" s="100"/>
      <c r="T2125" s="100"/>
      <c r="U2125" s="100"/>
      <c r="V2125" s="100"/>
      <c r="W2125" s="100"/>
      <c r="X2125" s="100"/>
    </row>
    <row r="2126" spans="1:24" s="91" customFormat="1" ht="12.75" customHeight="1">
      <c r="A2126" s="100">
        <v>32</v>
      </c>
      <c r="B2126" s="100"/>
      <c r="C2126" s="100"/>
      <c r="D2126" s="100"/>
      <c r="E2126" s="100"/>
      <c r="F2126" s="100"/>
      <c r="G2126" s="100"/>
      <c r="H2126" s="100"/>
      <c r="I2126" s="100"/>
      <c r="J2126" s="100"/>
      <c r="K2126" s="100"/>
      <c r="L2126" s="100"/>
      <c r="M2126" s="100"/>
      <c r="N2126" s="100"/>
      <c r="O2126" s="100"/>
      <c r="P2126" s="100"/>
      <c r="Q2126" s="100"/>
      <c r="R2126" s="100"/>
      <c r="S2126" s="100"/>
      <c r="T2126" s="100"/>
      <c r="U2126" s="100"/>
      <c r="V2126" s="100"/>
      <c r="W2126" s="100"/>
      <c r="X2126" s="100"/>
    </row>
    <row r="2127" spans="1:24" s="91" customFormat="1" ht="12.75" customHeight="1">
      <c r="A2127" s="100">
        <v>31</v>
      </c>
      <c r="B2127" s="100"/>
      <c r="C2127" s="100"/>
      <c r="D2127" s="100"/>
      <c r="E2127" s="100"/>
      <c r="F2127" s="100"/>
      <c r="G2127" s="100"/>
      <c r="H2127" s="100"/>
      <c r="I2127" s="100"/>
      <c r="J2127" s="100"/>
      <c r="K2127" s="100"/>
      <c r="L2127" s="100"/>
      <c r="M2127" s="100"/>
      <c r="N2127" s="100"/>
      <c r="O2127" s="100"/>
      <c r="P2127" s="100"/>
      <c r="Q2127" s="100"/>
      <c r="R2127" s="100"/>
      <c r="S2127" s="100"/>
      <c r="T2127" s="100"/>
      <c r="U2127" s="100"/>
      <c r="V2127" s="100"/>
      <c r="W2127" s="100"/>
      <c r="X2127" s="100"/>
    </row>
    <row r="2128" spans="1:24" s="91" customFormat="1" ht="12.75" customHeight="1">
      <c r="A2128" s="100">
        <v>30</v>
      </c>
      <c r="B2128" s="100"/>
      <c r="C2128" s="100"/>
      <c r="D2128" s="100"/>
      <c r="E2128" s="100"/>
      <c r="F2128" s="100"/>
      <c r="G2128" s="100"/>
      <c r="H2128" s="100"/>
      <c r="I2128" s="100"/>
      <c r="J2128" s="100"/>
      <c r="K2128" s="100"/>
      <c r="L2128" s="100"/>
      <c r="M2128" s="100"/>
      <c r="N2128" s="100"/>
      <c r="O2128" s="100"/>
      <c r="P2128" s="100"/>
      <c r="Q2128" s="100"/>
      <c r="R2128" s="100"/>
      <c r="S2128" s="100"/>
      <c r="T2128" s="100"/>
      <c r="U2128" s="100"/>
      <c r="V2128" s="100"/>
      <c r="W2128" s="100"/>
      <c r="X2128" s="100"/>
    </row>
    <row r="2129" spans="1:24" s="91" customFormat="1" ht="12.75" customHeight="1">
      <c r="A2129" s="100">
        <v>29</v>
      </c>
      <c r="B2129" s="100"/>
      <c r="C2129" s="100"/>
      <c r="D2129" s="100"/>
      <c r="E2129" s="100"/>
      <c r="F2129" s="100"/>
      <c r="G2129" s="100"/>
      <c r="H2129" s="100"/>
      <c r="I2129" s="100"/>
      <c r="J2129" s="100"/>
      <c r="K2129" s="100"/>
      <c r="L2129" s="100"/>
      <c r="M2129" s="100"/>
      <c r="N2129" s="100"/>
      <c r="O2129" s="100"/>
      <c r="P2129" s="100"/>
      <c r="Q2129" s="100"/>
      <c r="R2129" s="100"/>
      <c r="S2129" s="100"/>
      <c r="T2129" s="100"/>
      <c r="U2129" s="100"/>
      <c r="V2129" s="100"/>
      <c r="W2129" s="100"/>
      <c r="X2129" s="100"/>
    </row>
    <row r="2130" spans="1:24" s="91" customFormat="1" ht="12.75" customHeight="1">
      <c r="A2130" s="100">
        <v>28</v>
      </c>
      <c r="B2130" s="100"/>
      <c r="C2130" s="100"/>
      <c r="D2130" s="100"/>
      <c r="E2130" s="100"/>
      <c r="F2130" s="100"/>
      <c r="G2130" s="100"/>
      <c r="H2130" s="100"/>
      <c r="I2130" s="100"/>
      <c r="J2130" s="100"/>
      <c r="K2130" s="100"/>
      <c r="L2130" s="100"/>
      <c r="M2130" s="100"/>
      <c r="N2130" s="100"/>
      <c r="O2130" s="100"/>
      <c r="P2130" s="100"/>
      <c r="Q2130" s="100"/>
      <c r="R2130" s="100"/>
      <c r="S2130" s="100"/>
      <c r="T2130" s="100"/>
      <c r="U2130" s="100"/>
      <c r="V2130" s="100"/>
      <c r="W2130" s="100"/>
      <c r="X2130" s="100"/>
    </row>
    <row r="2131" spans="1:24" s="91" customFormat="1" ht="12.75" customHeight="1">
      <c r="A2131" s="100">
        <v>27</v>
      </c>
      <c r="B2131" s="100"/>
      <c r="C2131" s="100"/>
      <c r="D2131" s="100"/>
      <c r="E2131" s="100"/>
      <c r="F2131" s="100"/>
      <c r="G2131" s="100"/>
      <c r="H2131" s="100"/>
      <c r="I2131" s="100"/>
      <c r="J2131" s="100"/>
      <c r="K2131" s="100"/>
      <c r="L2131" s="100"/>
      <c r="M2131" s="100"/>
      <c r="N2131" s="100"/>
      <c r="O2131" s="100"/>
      <c r="P2131" s="100"/>
      <c r="Q2131" s="100"/>
      <c r="R2131" s="100"/>
      <c r="S2131" s="100"/>
      <c r="T2131" s="100"/>
      <c r="U2131" s="100"/>
      <c r="V2131" s="100"/>
      <c r="W2131" s="100"/>
      <c r="X2131" s="100"/>
    </row>
    <row r="2132" spans="1:24" s="91" customFormat="1" ht="12.75" customHeight="1">
      <c r="A2132" s="100">
        <v>26</v>
      </c>
      <c r="B2132" s="100"/>
      <c r="C2132" s="100"/>
      <c r="D2132" s="100"/>
      <c r="E2132" s="100"/>
      <c r="F2132" s="100"/>
      <c r="G2132" s="100"/>
      <c r="H2132" s="100"/>
      <c r="I2132" s="100"/>
      <c r="J2132" s="100"/>
      <c r="K2132" s="100"/>
      <c r="L2132" s="100"/>
      <c r="M2132" s="100"/>
      <c r="N2132" s="100"/>
      <c r="O2132" s="100"/>
      <c r="P2132" s="100"/>
      <c r="Q2132" s="100"/>
      <c r="R2132" s="100"/>
      <c r="S2132" s="100"/>
      <c r="T2132" s="100"/>
      <c r="U2132" s="100"/>
      <c r="V2132" s="100"/>
      <c r="W2132" s="100"/>
      <c r="X2132" s="100"/>
    </row>
    <row r="2133" spans="1:24" s="91" customFormat="1" ht="12.75" customHeight="1">
      <c r="A2133" s="100">
        <v>25</v>
      </c>
      <c r="B2133" s="100"/>
      <c r="C2133" s="100"/>
      <c r="D2133" s="100"/>
      <c r="E2133" s="100"/>
      <c r="F2133" s="100"/>
      <c r="G2133" s="100"/>
      <c r="H2133" s="100"/>
      <c r="I2133" s="100"/>
      <c r="J2133" s="100"/>
      <c r="K2133" s="100"/>
      <c r="L2133" s="100"/>
      <c r="M2133" s="100"/>
      <c r="N2133" s="100"/>
      <c r="O2133" s="100"/>
      <c r="P2133" s="100"/>
      <c r="Q2133" s="100"/>
      <c r="R2133" s="100"/>
      <c r="S2133" s="100"/>
      <c r="T2133" s="100"/>
      <c r="U2133" s="100"/>
      <c r="V2133" s="100"/>
      <c r="W2133" s="100"/>
      <c r="X2133" s="100"/>
    </row>
    <row r="2134" spans="1:24" s="91" customFormat="1" ht="12.75" customHeight="1">
      <c r="A2134" s="100">
        <v>24</v>
      </c>
      <c r="B2134" s="100"/>
      <c r="C2134" s="100"/>
      <c r="D2134" s="100"/>
      <c r="E2134" s="100"/>
      <c r="F2134" s="100"/>
      <c r="G2134" s="100"/>
      <c r="H2134" s="100"/>
      <c r="I2134" s="100"/>
      <c r="J2134" s="100"/>
      <c r="K2134" s="100"/>
      <c r="L2134" s="100"/>
      <c r="M2134" s="100"/>
      <c r="N2134" s="100"/>
      <c r="O2134" s="100"/>
      <c r="P2134" s="100"/>
      <c r="Q2134" s="100"/>
      <c r="R2134" s="100"/>
      <c r="S2134" s="100"/>
      <c r="T2134" s="100"/>
      <c r="U2134" s="100"/>
      <c r="V2134" s="100"/>
      <c r="W2134" s="100"/>
      <c r="X2134" s="100"/>
    </row>
    <row r="2135" spans="1:24" s="91" customFormat="1" ht="12.75" customHeight="1">
      <c r="A2135" s="100">
        <v>23</v>
      </c>
      <c r="B2135" s="100"/>
      <c r="C2135" s="100"/>
      <c r="D2135" s="100"/>
      <c r="E2135" s="100"/>
      <c r="F2135" s="100"/>
      <c r="G2135" s="100"/>
      <c r="H2135" s="100"/>
      <c r="I2135" s="100"/>
      <c r="J2135" s="100"/>
      <c r="K2135" s="100"/>
      <c r="L2135" s="100"/>
      <c r="M2135" s="100"/>
      <c r="N2135" s="100"/>
      <c r="O2135" s="100"/>
      <c r="P2135" s="100"/>
      <c r="Q2135" s="100"/>
      <c r="R2135" s="100"/>
      <c r="S2135" s="100"/>
      <c r="T2135" s="100"/>
      <c r="U2135" s="100"/>
      <c r="V2135" s="100"/>
      <c r="W2135" s="100"/>
      <c r="X2135" s="100"/>
    </row>
    <row r="2136" spans="1:24" s="91" customFormat="1" ht="12.75" customHeight="1">
      <c r="A2136" s="100">
        <v>22</v>
      </c>
      <c r="B2136" s="100"/>
      <c r="C2136" s="100"/>
      <c r="D2136" s="100"/>
      <c r="E2136" s="100"/>
      <c r="F2136" s="100"/>
      <c r="G2136" s="100"/>
      <c r="H2136" s="100"/>
      <c r="I2136" s="100"/>
      <c r="J2136" s="100"/>
      <c r="K2136" s="100"/>
      <c r="L2136" s="100"/>
      <c r="M2136" s="100"/>
      <c r="N2136" s="100"/>
      <c r="O2136" s="100"/>
      <c r="P2136" s="100"/>
      <c r="Q2136" s="100"/>
      <c r="R2136" s="100"/>
      <c r="S2136" s="100"/>
      <c r="T2136" s="100"/>
      <c r="U2136" s="100"/>
      <c r="V2136" s="100"/>
      <c r="W2136" s="100"/>
      <c r="X2136" s="100"/>
    </row>
    <row r="2137" spans="1:24" s="91" customFormat="1" ht="12.75" customHeight="1">
      <c r="A2137" s="100">
        <v>21</v>
      </c>
      <c r="B2137" s="100"/>
      <c r="C2137" s="100"/>
      <c r="D2137" s="100"/>
      <c r="E2137" s="100"/>
      <c r="F2137" s="100"/>
      <c r="G2137" s="100"/>
      <c r="H2137" s="100"/>
      <c r="I2137" s="100"/>
      <c r="J2137" s="100"/>
      <c r="K2137" s="100"/>
      <c r="L2137" s="100"/>
      <c r="M2137" s="100"/>
      <c r="N2137" s="100"/>
      <c r="O2137" s="100"/>
      <c r="P2137" s="100"/>
      <c r="Q2137" s="100"/>
      <c r="R2137" s="100"/>
      <c r="S2137" s="100"/>
      <c r="T2137" s="100"/>
      <c r="U2137" s="100"/>
      <c r="V2137" s="100"/>
      <c r="W2137" s="100"/>
      <c r="X2137" s="100"/>
    </row>
    <row r="2138" spans="1:24" s="91" customFormat="1" ht="12.75" customHeight="1">
      <c r="A2138" s="100">
        <v>20</v>
      </c>
      <c r="B2138" s="100"/>
      <c r="C2138" s="100"/>
      <c r="D2138" s="100"/>
      <c r="E2138" s="100"/>
      <c r="F2138" s="100"/>
      <c r="G2138" s="100"/>
      <c r="H2138" s="100"/>
      <c r="I2138" s="100"/>
      <c r="J2138" s="100"/>
      <c r="K2138" s="100"/>
      <c r="L2138" s="100"/>
      <c r="M2138" s="100"/>
      <c r="N2138" s="100"/>
      <c r="O2138" s="100"/>
      <c r="P2138" s="100"/>
      <c r="Q2138" s="100"/>
      <c r="R2138" s="100"/>
      <c r="S2138" s="100"/>
      <c r="T2138" s="100"/>
      <c r="U2138" s="100"/>
      <c r="V2138" s="100"/>
      <c r="W2138" s="100"/>
      <c r="X2138" s="100"/>
    </row>
    <row r="2139" spans="1:24" s="91" customFormat="1" ht="12.75" customHeight="1">
      <c r="A2139" s="100">
        <v>19</v>
      </c>
      <c r="B2139" s="100"/>
      <c r="C2139" s="100"/>
      <c r="D2139" s="100"/>
      <c r="E2139" s="100"/>
      <c r="F2139" s="100"/>
      <c r="G2139" s="100"/>
      <c r="H2139" s="100"/>
      <c r="I2139" s="100"/>
      <c r="J2139" s="100"/>
      <c r="K2139" s="100"/>
      <c r="L2139" s="100"/>
      <c r="M2139" s="100"/>
      <c r="N2139" s="100"/>
      <c r="O2139" s="100"/>
      <c r="P2139" s="100"/>
      <c r="Q2139" s="100"/>
      <c r="R2139" s="100"/>
      <c r="S2139" s="100"/>
      <c r="T2139" s="100"/>
      <c r="U2139" s="100"/>
      <c r="V2139" s="100"/>
      <c r="W2139" s="100"/>
      <c r="X2139" s="100"/>
    </row>
    <row r="2140" spans="1:24" s="91" customFormat="1" ht="12.75" customHeight="1">
      <c r="A2140" s="100">
        <v>18</v>
      </c>
      <c r="B2140" s="100"/>
      <c r="C2140" s="100"/>
      <c r="D2140" s="100"/>
      <c r="E2140" s="100"/>
      <c r="F2140" s="100"/>
      <c r="G2140" s="100"/>
      <c r="H2140" s="100"/>
      <c r="I2140" s="100"/>
      <c r="J2140" s="100"/>
      <c r="K2140" s="100"/>
      <c r="L2140" s="100"/>
      <c r="M2140" s="100"/>
      <c r="N2140" s="100"/>
      <c r="O2140" s="100"/>
      <c r="P2140" s="100"/>
      <c r="Q2140" s="100"/>
      <c r="R2140" s="100"/>
      <c r="S2140" s="100"/>
      <c r="T2140" s="100"/>
      <c r="U2140" s="100"/>
      <c r="V2140" s="100"/>
      <c r="W2140" s="100"/>
      <c r="X2140" s="100"/>
    </row>
    <row r="2141" spans="1:24" s="91" customFormat="1" ht="12.75" customHeight="1">
      <c r="A2141" s="100">
        <v>17</v>
      </c>
      <c r="B2141" s="100"/>
      <c r="C2141" s="100"/>
      <c r="D2141" s="100"/>
      <c r="E2141" s="100"/>
      <c r="F2141" s="100"/>
      <c r="G2141" s="100"/>
      <c r="H2141" s="100"/>
      <c r="I2141" s="100"/>
      <c r="J2141" s="100"/>
      <c r="K2141" s="100"/>
      <c r="L2141" s="100"/>
      <c r="M2141" s="100"/>
      <c r="N2141" s="100"/>
      <c r="O2141" s="100"/>
      <c r="P2141" s="100"/>
      <c r="Q2141" s="100"/>
      <c r="R2141" s="100"/>
      <c r="S2141" s="100"/>
      <c r="T2141" s="100"/>
      <c r="U2141" s="100"/>
      <c r="V2141" s="100"/>
      <c r="W2141" s="100"/>
      <c r="X2141" s="100"/>
    </row>
    <row r="2142" spans="1:24" s="91" customFormat="1" ht="12.75" customHeight="1">
      <c r="A2142" s="100">
        <v>16</v>
      </c>
      <c r="B2142" s="100"/>
      <c r="C2142" s="100"/>
      <c r="D2142" s="100"/>
      <c r="E2142" s="100"/>
      <c r="F2142" s="100"/>
      <c r="G2142" s="100"/>
      <c r="H2142" s="100"/>
      <c r="I2142" s="100"/>
      <c r="J2142" s="100"/>
      <c r="K2142" s="100"/>
      <c r="L2142" s="100"/>
      <c r="M2142" s="100"/>
      <c r="N2142" s="100"/>
      <c r="O2142" s="100"/>
      <c r="P2142" s="100"/>
      <c r="Q2142" s="100"/>
      <c r="R2142" s="100"/>
      <c r="S2142" s="100"/>
      <c r="T2142" s="100"/>
      <c r="U2142" s="100"/>
      <c r="V2142" s="100"/>
      <c r="W2142" s="100"/>
      <c r="X2142" s="100"/>
    </row>
    <row r="2143" spans="1:24" s="91" customFormat="1" ht="12.75" customHeight="1">
      <c r="A2143" s="100">
        <v>15</v>
      </c>
      <c r="B2143" s="100"/>
      <c r="C2143" s="100"/>
      <c r="D2143" s="100"/>
      <c r="E2143" s="100"/>
      <c r="F2143" s="100"/>
      <c r="G2143" s="100"/>
      <c r="H2143" s="100"/>
      <c r="I2143" s="100"/>
      <c r="J2143" s="100"/>
      <c r="K2143" s="100"/>
      <c r="L2143" s="100"/>
      <c r="M2143" s="100"/>
      <c r="N2143" s="100"/>
      <c r="O2143" s="100"/>
      <c r="P2143" s="100"/>
      <c r="Q2143" s="100"/>
      <c r="R2143" s="100"/>
      <c r="S2143" s="100"/>
      <c r="T2143" s="100"/>
      <c r="U2143" s="100"/>
      <c r="V2143" s="100"/>
      <c r="W2143" s="100"/>
      <c r="X2143" s="100"/>
    </row>
    <row r="2144" spans="1:24" s="91" customFormat="1" ht="12.75" customHeight="1">
      <c r="A2144" s="100">
        <v>14</v>
      </c>
      <c r="B2144" s="100"/>
      <c r="C2144" s="100"/>
      <c r="D2144" s="100"/>
      <c r="E2144" s="100"/>
      <c r="F2144" s="100"/>
      <c r="G2144" s="100"/>
      <c r="H2144" s="100"/>
      <c r="I2144" s="100"/>
      <c r="J2144" s="100"/>
      <c r="K2144" s="100"/>
      <c r="L2144" s="100"/>
      <c r="M2144" s="100"/>
      <c r="N2144" s="100"/>
      <c r="O2144" s="100"/>
      <c r="P2144" s="100"/>
      <c r="Q2144" s="100"/>
      <c r="R2144" s="100"/>
      <c r="S2144" s="100"/>
      <c r="T2144" s="100"/>
      <c r="U2144" s="100"/>
      <c r="V2144" s="100"/>
      <c r="W2144" s="100"/>
      <c r="X2144" s="100"/>
    </row>
    <row r="2145" spans="1:24" s="91" customFormat="1" ht="12.75" customHeight="1">
      <c r="A2145" s="100">
        <v>13</v>
      </c>
      <c r="B2145" s="100"/>
      <c r="C2145" s="100"/>
      <c r="D2145" s="100"/>
      <c r="E2145" s="100"/>
      <c r="F2145" s="100"/>
      <c r="G2145" s="100"/>
      <c r="H2145" s="100"/>
      <c r="I2145" s="100"/>
      <c r="J2145" s="100"/>
      <c r="K2145" s="100"/>
      <c r="L2145" s="100"/>
      <c r="M2145" s="100"/>
      <c r="N2145" s="100"/>
      <c r="O2145" s="100"/>
      <c r="P2145" s="100"/>
      <c r="Q2145" s="100"/>
      <c r="R2145" s="100"/>
      <c r="S2145" s="100"/>
      <c r="T2145" s="100"/>
      <c r="U2145" s="100"/>
      <c r="V2145" s="100"/>
      <c r="W2145" s="100"/>
      <c r="X2145" s="100"/>
    </row>
    <row r="2146" spans="1:24" s="91" customFormat="1" ht="12.75" customHeight="1">
      <c r="A2146" s="100">
        <v>12</v>
      </c>
      <c r="B2146" s="100"/>
      <c r="C2146" s="100"/>
      <c r="D2146" s="100"/>
      <c r="E2146" s="100"/>
      <c r="F2146" s="100"/>
      <c r="G2146" s="100"/>
      <c r="H2146" s="100"/>
      <c r="I2146" s="100"/>
      <c r="J2146" s="100"/>
      <c r="K2146" s="100"/>
      <c r="L2146" s="100"/>
      <c r="M2146" s="100"/>
      <c r="N2146" s="100"/>
      <c r="O2146" s="100"/>
      <c r="P2146" s="100"/>
      <c r="Q2146" s="100"/>
      <c r="R2146" s="100"/>
      <c r="S2146" s="100"/>
      <c r="T2146" s="100"/>
      <c r="U2146" s="100"/>
      <c r="V2146" s="100"/>
      <c r="W2146" s="100"/>
      <c r="X2146" s="100"/>
    </row>
    <row r="2147" spans="1:24" s="91" customFormat="1" ht="12.75" customHeight="1">
      <c r="A2147" s="100">
        <v>11</v>
      </c>
      <c r="B2147" s="100"/>
      <c r="C2147" s="100"/>
      <c r="D2147" s="100"/>
      <c r="E2147" s="100"/>
      <c r="F2147" s="100"/>
      <c r="G2147" s="100"/>
      <c r="H2147" s="100"/>
      <c r="I2147" s="100"/>
      <c r="J2147" s="100"/>
      <c r="K2147" s="100"/>
      <c r="L2147" s="100"/>
      <c r="M2147" s="100"/>
      <c r="N2147" s="100"/>
      <c r="O2147" s="100"/>
      <c r="P2147" s="100"/>
      <c r="Q2147" s="100"/>
      <c r="R2147" s="100"/>
      <c r="S2147" s="100"/>
      <c r="T2147" s="100"/>
      <c r="U2147" s="100"/>
      <c r="V2147" s="100"/>
      <c r="W2147" s="100"/>
      <c r="X2147" s="100"/>
    </row>
    <row r="2148" spans="1:24" s="91" customFormat="1" ht="12.75" customHeight="1">
      <c r="A2148" s="100">
        <v>10</v>
      </c>
      <c r="B2148" s="100"/>
      <c r="C2148" s="100"/>
      <c r="D2148" s="100"/>
      <c r="E2148" s="100"/>
      <c r="F2148" s="100"/>
      <c r="G2148" s="100"/>
      <c r="H2148" s="100"/>
      <c r="I2148" s="100"/>
      <c r="J2148" s="100"/>
      <c r="K2148" s="100"/>
      <c r="L2148" s="100"/>
      <c r="M2148" s="100"/>
      <c r="N2148" s="100"/>
      <c r="O2148" s="100"/>
      <c r="P2148" s="100"/>
      <c r="Q2148" s="100"/>
      <c r="R2148" s="100"/>
      <c r="S2148" s="100"/>
      <c r="T2148" s="100"/>
      <c r="U2148" s="100"/>
      <c r="V2148" s="100"/>
      <c r="W2148" s="100"/>
      <c r="X2148" s="100"/>
    </row>
    <row r="2149" spans="1:24" s="91" customFormat="1" ht="12.75" customHeight="1">
      <c r="A2149" s="100">
        <v>9</v>
      </c>
      <c r="B2149" s="100"/>
      <c r="C2149" s="100"/>
      <c r="D2149" s="100"/>
      <c r="E2149" s="100"/>
      <c r="F2149" s="100"/>
      <c r="G2149" s="100"/>
      <c r="H2149" s="100"/>
      <c r="I2149" s="100"/>
      <c r="J2149" s="100"/>
      <c r="K2149" s="100"/>
      <c r="L2149" s="100"/>
      <c r="M2149" s="100"/>
      <c r="N2149" s="100"/>
      <c r="O2149" s="100"/>
      <c r="P2149" s="100"/>
      <c r="Q2149" s="100"/>
      <c r="R2149" s="100"/>
      <c r="S2149" s="100"/>
      <c r="T2149" s="100"/>
      <c r="U2149" s="100"/>
      <c r="V2149" s="100"/>
      <c r="W2149" s="100"/>
      <c r="X2149" s="100"/>
    </row>
    <row r="2150" spans="1:24" s="91" customFormat="1" ht="12.75" customHeight="1">
      <c r="A2150" s="100">
        <v>8</v>
      </c>
      <c r="B2150" s="100"/>
      <c r="C2150" s="100"/>
      <c r="D2150" s="100"/>
      <c r="E2150" s="100"/>
      <c r="F2150" s="100"/>
      <c r="G2150" s="100"/>
      <c r="H2150" s="100"/>
      <c r="I2150" s="100"/>
      <c r="J2150" s="100"/>
      <c r="K2150" s="100"/>
      <c r="L2150" s="100"/>
      <c r="M2150" s="100"/>
      <c r="N2150" s="100"/>
      <c r="O2150" s="100"/>
      <c r="P2150" s="100"/>
      <c r="Q2150" s="100"/>
      <c r="R2150" s="100"/>
      <c r="S2150" s="100"/>
      <c r="T2150" s="100"/>
      <c r="U2150" s="100"/>
      <c r="V2150" s="100"/>
      <c r="W2150" s="100"/>
      <c r="X2150" s="100"/>
    </row>
    <row r="2151" spans="1:24" s="91" customFormat="1" ht="12.75" customHeight="1">
      <c r="A2151" s="100">
        <v>7</v>
      </c>
      <c r="B2151" s="100"/>
      <c r="C2151" s="100"/>
      <c r="D2151" s="100"/>
      <c r="E2151" s="100"/>
      <c r="F2151" s="100"/>
      <c r="G2151" s="100"/>
      <c r="H2151" s="100"/>
      <c r="I2151" s="100"/>
      <c r="J2151" s="100"/>
      <c r="K2151" s="100"/>
      <c r="L2151" s="100"/>
      <c r="M2151" s="100"/>
      <c r="N2151" s="100"/>
      <c r="O2151" s="100"/>
      <c r="P2151" s="100"/>
      <c r="Q2151" s="100"/>
      <c r="R2151" s="100"/>
      <c r="S2151" s="100"/>
      <c r="T2151" s="100"/>
      <c r="U2151" s="100"/>
      <c r="V2151" s="100"/>
      <c r="W2151" s="100"/>
      <c r="X2151" s="100"/>
    </row>
    <row r="2152" spans="1:24" s="91" customFormat="1" ht="12.75" customHeight="1">
      <c r="A2152" s="100">
        <v>6</v>
      </c>
      <c r="B2152" s="100"/>
      <c r="C2152" s="100"/>
      <c r="D2152" s="100"/>
      <c r="E2152" s="100"/>
      <c r="F2152" s="100"/>
      <c r="G2152" s="100"/>
      <c r="H2152" s="100"/>
      <c r="I2152" s="100"/>
      <c r="J2152" s="100"/>
      <c r="K2152" s="100"/>
      <c r="L2152" s="100"/>
      <c r="M2152" s="100"/>
      <c r="N2152" s="100"/>
      <c r="O2152" s="100"/>
      <c r="P2152" s="100"/>
      <c r="Q2152" s="100"/>
      <c r="R2152" s="100"/>
      <c r="S2152" s="100"/>
      <c r="T2152" s="100"/>
      <c r="U2152" s="100"/>
      <c r="V2152" s="100"/>
      <c r="W2152" s="100"/>
      <c r="X2152" s="100"/>
    </row>
    <row r="2153" spans="1:24" s="91" customFormat="1" ht="12.75" customHeight="1">
      <c r="A2153" s="100">
        <v>5</v>
      </c>
      <c r="B2153" s="100"/>
      <c r="C2153" s="100"/>
      <c r="D2153" s="100"/>
      <c r="E2153" s="100">
        <v>3</v>
      </c>
      <c r="F2153" s="100"/>
      <c r="G2153" s="100">
        <v>4</v>
      </c>
      <c r="H2153" s="100"/>
      <c r="I2153" s="100">
        <v>5</v>
      </c>
      <c r="J2153" s="100"/>
      <c r="K2153" s="100">
        <v>6</v>
      </c>
      <c r="L2153" s="100"/>
      <c r="M2153" s="100">
        <v>7</v>
      </c>
      <c r="N2153" s="100"/>
      <c r="O2153" s="100">
        <v>8</v>
      </c>
      <c r="P2153" s="100"/>
      <c r="Q2153" s="100">
        <v>9</v>
      </c>
      <c r="R2153" s="100"/>
      <c r="S2153" s="100" t="s">
        <v>102</v>
      </c>
      <c r="T2153" s="100"/>
      <c r="U2153" s="100" t="s">
        <v>103</v>
      </c>
      <c r="V2153" s="100"/>
      <c r="W2153" s="100" t="s">
        <v>104</v>
      </c>
      <c r="X2153" s="100"/>
    </row>
    <row r="2154" spans="1:4" s="91" customFormat="1" ht="12.75" customHeight="1">
      <c r="A2154" s="100">
        <v>4</v>
      </c>
      <c r="B2154" s="100"/>
      <c r="C2154" s="100"/>
      <c r="D2154" s="100"/>
    </row>
    <row r="2155" spans="1:4" s="91" customFormat="1" ht="12.75" customHeight="1">
      <c r="A2155" s="100">
        <v>3</v>
      </c>
      <c r="B2155" s="100"/>
      <c r="C2155" s="100"/>
      <c r="D2155" s="100"/>
    </row>
    <row r="2156" spans="1:4" s="91" customFormat="1" ht="12.75" customHeight="1">
      <c r="A2156" s="100">
        <v>2</v>
      </c>
      <c r="B2156" s="100"/>
      <c r="C2156" s="100"/>
      <c r="D2156" s="100"/>
    </row>
    <row r="2157" spans="1:4" s="91" customFormat="1" ht="12.75" customHeight="1">
      <c r="A2157" s="100">
        <v>1</v>
      </c>
      <c r="B2157" s="100"/>
      <c r="C2157" s="100"/>
      <c r="D2157" s="100"/>
    </row>
    <row r="2158" spans="1:4" s="91" customFormat="1" ht="12.75" customHeight="1">
      <c r="A2158" s="100">
        <v>0</v>
      </c>
      <c r="B2158" s="100"/>
      <c r="C2158" s="100"/>
      <c r="D2158" s="100"/>
    </row>
    <row r="2159" s="91" customFormat="1" ht="12.75" customHeight="1"/>
    <row r="2160" s="91" customFormat="1" ht="12.75" customHeight="1">
      <c r="A2160" s="91" t="s">
        <v>901</v>
      </c>
    </row>
    <row r="2161" spans="1:2" s="91" customFormat="1" ht="12.75" customHeight="1">
      <c r="A2161" s="177" t="e">
        <f>IF(AR4=1,"OR",IF(AR4=4,"ZE",IF(AR4=9,"FI",IF(A2162=1,"ZL",IF(A2163=1,"CE",IF(A2164=1,"MO",))))))</f>
        <v>#VALUE!</v>
      </c>
      <c r="B2161" s="177"/>
    </row>
    <row r="2162" s="91" customFormat="1" ht="12.75" customHeight="1">
      <c r="A2162" s="91" t="e">
        <f>IF(AR4=2,1,IF(AR4=3,1,0))</f>
        <v>#VALUE!</v>
      </c>
    </row>
    <row r="2163" s="91" customFormat="1" ht="12.75" customHeight="1">
      <c r="A2163" s="91" t="e">
        <f>IF(AR4=5,1,IF(AR4=6,1,0))</f>
        <v>#VALUE!</v>
      </c>
    </row>
    <row r="2164" s="91" customFormat="1" ht="12.75" customHeight="1">
      <c r="A2164" s="91" t="e">
        <f>IF(AR4=7,1,IF(AR4=8,1,0))</f>
        <v>#VALUE!</v>
      </c>
    </row>
    <row r="2165" s="91" customFormat="1" ht="12.75" customHeight="1"/>
    <row r="2166" spans="1:3" s="91" customFormat="1" ht="12.75" customHeight="1">
      <c r="A2166" s="92" t="s">
        <v>919</v>
      </c>
      <c r="B2166" s="92"/>
      <c r="C2166" s="92"/>
    </row>
    <row r="2167" spans="1:20" s="91" customFormat="1" ht="12.75" customHeight="1">
      <c r="A2167" s="101" t="s">
        <v>902</v>
      </c>
      <c r="B2167" s="101" t="s">
        <v>456</v>
      </c>
      <c r="C2167" s="101" t="s">
        <v>753</v>
      </c>
      <c r="T2167" s="92" t="s">
        <v>920</v>
      </c>
    </row>
    <row r="2168" spans="1:20" s="91" customFormat="1" ht="12.75" customHeight="1">
      <c r="A2168" s="102">
        <v>188</v>
      </c>
      <c r="B2168" s="103" t="s">
        <v>515</v>
      </c>
      <c r="C2168" s="96" t="s">
        <v>918</v>
      </c>
      <c r="E2168" s="91">
        <f>IF(D$674=A2168,A2168,0)</f>
        <v>0</v>
      </c>
      <c r="F2168" s="91">
        <f>IF(D$677=A2168,A2168,0)</f>
        <v>0</v>
      </c>
      <c r="G2168" s="91">
        <f>IF(D$680=A2168,A2168,0)</f>
        <v>0</v>
      </c>
      <c r="H2168" s="91">
        <f>IF(D$683=A2168,A2168,0)</f>
        <v>0</v>
      </c>
      <c r="I2168" s="91">
        <f>IF(D$686=A2168,A2168,0)</f>
        <v>0</v>
      </c>
      <c r="J2168" s="91">
        <f>IF(D$689=A2168,A2168,0)</f>
        <v>0</v>
      </c>
      <c r="K2168" s="91">
        <f>IF(D$692=A2168,A2168,0)</f>
        <v>0</v>
      </c>
      <c r="L2168" s="91">
        <f>IF(D$695=A2168,A2168,0)</f>
        <v>0</v>
      </c>
      <c r="M2168" s="91">
        <f>IF(D$698=A2168,A2168,0)</f>
        <v>0</v>
      </c>
      <c r="N2168" s="91">
        <f>IF(D$701=A2168,A2168,0)</f>
        <v>0</v>
      </c>
      <c r="O2168" s="91">
        <f>IF(D$704=A2168,A2168,0)</f>
        <v>0</v>
      </c>
      <c r="P2168" s="91">
        <f>IF(D$707=A2168,A2168,0)</f>
        <v>0</v>
      </c>
      <c r="Q2168" s="91">
        <f>IF(D$718=A2168,A2168,0)</f>
        <v>0</v>
      </c>
      <c r="R2168" s="91">
        <f>IF(D$721=A2168,A2168,0)</f>
        <v>0</v>
      </c>
      <c r="S2168" s="91">
        <f>IF(D$724=A2168,A2168,0)</f>
        <v>0</v>
      </c>
      <c r="T2168" s="91">
        <f>IF(SUM(E2168:S2168)&gt;1,A2168,"")</f>
      </c>
    </row>
    <row r="2169" spans="1:20" s="91" customFormat="1" ht="12.75" customHeight="1">
      <c r="A2169" s="102">
        <v>189</v>
      </c>
      <c r="B2169" s="103" t="s">
        <v>516</v>
      </c>
      <c r="C2169" s="96" t="s">
        <v>918</v>
      </c>
      <c r="E2169" s="91">
        <f aca="true" t="shared" si="39" ref="E2169:E2232">IF(D$674=A2169,A2169,0)</f>
        <v>0</v>
      </c>
      <c r="F2169" s="91">
        <f aca="true" t="shared" si="40" ref="F2169:F2232">IF(D$677=A2169,A2169,0)</f>
        <v>0</v>
      </c>
      <c r="G2169" s="91">
        <f aca="true" t="shared" si="41" ref="G2169:G2232">IF(D$680=A2169,A2169,0)</f>
        <v>0</v>
      </c>
      <c r="H2169" s="91">
        <f aca="true" t="shared" si="42" ref="H2169:H2232">IF(D$683=A2169,A2169,0)</f>
        <v>0</v>
      </c>
      <c r="I2169" s="91">
        <f aca="true" t="shared" si="43" ref="I2169:I2232">IF(D$686=A2169,A2169,0)</f>
        <v>0</v>
      </c>
      <c r="J2169" s="91">
        <f aca="true" t="shared" si="44" ref="J2169:J2232">IF(D$689=A2169,A2169,0)</f>
        <v>0</v>
      </c>
      <c r="K2169" s="91">
        <f aca="true" t="shared" si="45" ref="K2169:K2232">IF(D$692=A2169,A2169,0)</f>
        <v>0</v>
      </c>
      <c r="L2169" s="91">
        <f aca="true" t="shared" si="46" ref="L2169:L2232">IF(D$695=A2169,A2169,0)</f>
        <v>0</v>
      </c>
      <c r="M2169" s="91">
        <f aca="true" t="shared" si="47" ref="M2169:M2232">IF(D$698=A2169,A2169,0)</f>
        <v>0</v>
      </c>
      <c r="N2169" s="91">
        <f aca="true" t="shared" si="48" ref="N2169:N2232">IF(D$701=A2169,A2169,0)</f>
        <v>0</v>
      </c>
      <c r="O2169" s="91">
        <f aca="true" t="shared" si="49" ref="O2169:O2232">IF(D$704=A2169,A2169,0)</f>
        <v>0</v>
      </c>
      <c r="P2169" s="91">
        <f aca="true" t="shared" si="50" ref="P2169:P2232">IF(D$707=A2169,A2169,0)</f>
        <v>0</v>
      </c>
      <c r="Q2169" s="91">
        <f aca="true" t="shared" si="51" ref="Q2169:Q2232">IF(D$718=A2169,A2169,0)</f>
        <v>0</v>
      </c>
      <c r="R2169" s="91">
        <f aca="true" t="shared" si="52" ref="R2169:R2232">IF(D$721=A2169,A2169,0)</f>
        <v>0</v>
      </c>
      <c r="S2169" s="91">
        <f aca="true" t="shared" si="53" ref="S2169:S2232">IF(D$724=A2169,A2169,0)</f>
        <v>0</v>
      </c>
      <c r="T2169" s="91">
        <f aca="true" t="shared" si="54" ref="T2169:T2232">IF(SUM(E2169:S2169)&gt;1,A2169,"")</f>
      </c>
    </row>
    <row r="2170" spans="1:20" s="91" customFormat="1" ht="12.75" customHeight="1">
      <c r="A2170" s="102">
        <v>190</v>
      </c>
      <c r="B2170" s="103" t="s">
        <v>517</v>
      </c>
      <c r="C2170" s="96" t="s">
        <v>918</v>
      </c>
      <c r="E2170" s="91">
        <f t="shared" si="39"/>
        <v>0</v>
      </c>
      <c r="F2170" s="91">
        <f t="shared" si="40"/>
        <v>0</v>
      </c>
      <c r="G2170" s="91">
        <f t="shared" si="41"/>
        <v>0</v>
      </c>
      <c r="H2170" s="91">
        <f t="shared" si="42"/>
        <v>0</v>
      </c>
      <c r="I2170" s="91">
        <f t="shared" si="43"/>
        <v>0</v>
      </c>
      <c r="J2170" s="91">
        <f t="shared" si="44"/>
        <v>0</v>
      </c>
      <c r="K2170" s="91">
        <f t="shared" si="45"/>
        <v>0</v>
      </c>
      <c r="L2170" s="91">
        <f t="shared" si="46"/>
        <v>0</v>
      </c>
      <c r="M2170" s="91">
        <f t="shared" si="47"/>
        <v>0</v>
      </c>
      <c r="N2170" s="91">
        <f t="shared" si="48"/>
        <v>0</v>
      </c>
      <c r="O2170" s="91">
        <f t="shared" si="49"/>
        <v>0</v>
      </c>
      <c r="P2170" s="91">
        <f t="shared" si="50"/>
        <v>0</v>
      </c>
      <c r="Q2170" s="91">
        <f t="shared" si="51"/>
        <v>0</v>
      </c>
      <c r="R2170" s="91">
        <f t="shared" si="52"/>
        <v>0</v>
      </c>
      <c r="S2170" s="91">
        <f t="shared" si="53"/>
        <v>0</v>
      </c>
      <c r="T2170" s="91">
        <f t="shared" si="54"/>
      </c>
    </row>
    <row r="2171" spans="1:20" s="91" customFormat="1" ht="12.75" customHeight="1">
      <c r="A2171" s="102">
        <v>191</v>
      </c>
      <c r="B2171" s="103" t="s">
        <v>518</v>
      </c>
      <c r="C2171" s="96" t="s">
        <v>918</v>
      </c>
      <c r="E2171" s="91">
        <f t="shared" si="39"/>
        <v>0</v>
      </c>
      <c r="F2171" s="91">
        <f t="shared" si="40"/>
        <v>0</v>
      </c>
      <c r="G2171" s="91">
        <f t="shared" si="41"/>
        <v>0</v>
      </c>
      <c r="H2171" s="91">
        <f t="shared" si="42"/>
        <v>0</v>
      </c>
      <c r="I2171" s="91">
        <f t="shared" si="43"/>
        <v>0</v>
      </c>
      <c r="J2171" s="91">
        <f t="shared" si="44"/>
        <v>0</v>
      </c>
      <c r="K2171" s="91">
        <f t="shared" si="45"/>
        <v>0</v>
      </c>
      <c r="L2171" s="91">
        <f t="shared" si="46"/>
        <v>0</v>
      </c>
      <c r="M2171" s="91">
        <f t="shared" si="47"/>
        <v>0</v>
      </c>
      <c r="N2171" s="91">
        <f t="shared" si="48"/>
        <v>0</v>
      </c>
      <c r="O2171" s="91">
        <f t="shared" si="49"/>
        <v>0</v>
      </c>
      <c r="P2171" s="91">
        <f t="shared" si="50"/>
        <v>0</v>
      </c>
      <c r="Q2171" s="91">
        <f t="shared" si="51"/>
        <v>0</v>
      </c>
      <c r="R2171" s="91">
        <f t="shared" si="52"/>
        <v>0</v>
      </c>
      <c r="S2171" s="91">
        <f t="shared" si="53"/>
        <v>0</v>
      </c>
      <c r="T2171" s="91">
        <f t="shared" si="54"/>
      </c>
    </row>
    <row r="2172" spans="1:20" s="91" customFormat="1" ht="12.75" customHeight="1">
      <c r="A2172" s="98">
        <v>203</v>
      </c>
      <c r="B2172" s="103" t="s">
        <v>515</v>
      </c>
      <c r="C2172" s="96" t="s">
        <v>918</v>
      </c>
      <c r="E2172" s="91">
        <f t="shared" si="39"/>
        <v>0</v>
      </c>
      <c r="F2172" s="91">
        <f t="shared" si="40"/>
        <v>0</v>
      </c>
      <c r="G2172" s="91">
        <f t="shared" si="41"/>
        <v>0</v>
      </c>
      <c r="H2172" s="91">
        <f t="shared" si="42"/>
        <v>0</v>
      </c>
      <c r="I2172" s="91">
        <f t="shared" si="43"/>
        <v>0</v>
      </c>
      <c r="J2172" s="91">
        <f t="shared" si="44"/>
        <v>0</v>
      </c>
      <c r="K2172" s="91">
        <f t="shared" si="45"/>
        <v>0</v>
      </c>
      <c r="L2172" s="91">
        <f t="shared" si="46"/>
        <v>0</v>
      </c>
      <c r="M2172" s="91">
        <f t="shared" si="47"/>
        <v>0</v>
      </c>
      <c r="N2172" s="91">
        <f t="shared" si="48"/>
        <v>0</v>
      </c>
      <c r="O2172" s="91">
        <f t="shared" si="49"/>
        <v>0</v>
      </c>
      <c r="P2172" s="91">
        <f t="shared" si="50"/>
        <v>0</v>
      </c>
      <c r="Q2172" s="91">
        <f t="shared" si="51"/>
        <v>0</v>
      </c>
      <c r="R2172" s="91">
        <f t="shared" si="52"/>
        <v>0</v>
      </c>
      <c r="S2172" s="91">
        <f t="shared" si="53"/>
        <v>0</v>
      </c>
      <c r="T2172" s="91">
        <f t="shared" si="54"/>
      </c>
    </row>
    <row r="2173" spans="1:20" s="91" customFormat="1" ht="12.75" customHeight="1">
      <c r="A2173" s="98">
        <v>204</v>
      </c>
      <c r="B2173" s="103" t="s">
        <v>516</v>
      </c>
      <c r="C2173" s="96" t="s">
        <v>918</v>
      </c>
      <c r="E2173" s="91">
        <f t="shared" si="39"/>
        <v>0</v>
      </c>
      <c r="F2173" s="91">
        <f t="shared" si="40"/>
        <v>0</v>
      </c>
      <c r="G2173" s="91">
        <f t="shared" si="41"/>
        <v>0</v>
      </c>
      <c r="H2173" s="91">
        <f t="shared" si="42"/>
        <v>0</v>
      </c>
      <c r="I2173" s="91">
        <f t="shared" si="43"/>
        <v>0</v>
      </c>
      <c r="J2173" s="91">
        <f t="shared" si="44"/>
        <v>0</v>
      </c>
      <c r="K2173" s="91">
        <f t="shared" si="45"/>
        <v>0</v>
      </c>
      <c r="L2173" s="91">
        <f t="shared" si="46"/>
        <v>0</v>
      </c>
      <c r="M2173" s="91">
        <f t="shared" si="47"/>
        <v>0</v>
      </c>
      <c r="N2173" s="91">
        <f t="shared" si="48"/>
        <v>0</v>
      </c>
      <c r="O2173" s="91">
        <f t="shared" si="49"/>
        <v>0</v>
      </c>
      <c r="P2173" s="91">
        <f t="shared" si="50"/>
        <v>0</v>
      </c>
      <c r="Q2173" s="91">
        <f t="shared" si="51"/>
        <v>0</v>
      </c>
      <c r="R2173" s="91">
        <f t="shared" si="52"/>
        <v>0</v>
      </c>
      <c r="S2173" s="91">
        <f t="shared" si="53"/>
        <v>0</v>
      </c>
      <c r="T2173" s="91">
        <f t="shared" si="54"/>
      </c>
    </row>
    <row r="2174" spans="1:20" s="91" customFormat="1" ht="12.75" customHeight="1">
      <c r="A2174" s="98">
        <v>205</v>
      </c>
      <c r="B2174" s="103" t="s">
        <v>531</v>
      </c>
      <c r="C2174" s="96" t="s">
        <v>918</v>
      </c>
      <c r="E2174" s="91">
        <f t="shared" si="39"/>
        <v>0</v>
      </c>
      <c r="F2174" s="91">
        <f t="shared" si="40"/>
        <v>0</v>
      </c>
      <c r="G2174" s="91">
        <f t="shared" si="41"/>
        <v>0</v>
      </c>
      <c r="H2174" s="91">
        <f t="shared" si="42"/>
        <v>0</v>
      </c>
      <c r="I2174" s="91">
        <f t="shared" si="43"/>
        <v>0</v>
      </c>
      <c r="J2174" s="91">
        <f t="shared" si="44"/>
        <v>0</v>
      </c>
      <c r="K2174" s="91">
        <f t="shared" si="45"/>
        <v>0</v>
      </c>
      <c r="L2174" s="91">
        <f t="shared" si="46"/>
        <v>0</v>
      </c>
      <c r="M2174" s="91">
        <f t="shared" si="47"/>
        <v>0</v>
      </c>
      <c r="N2174" s="91">
        <f t="shared" si="48"/>
        <v>0</v>
      </c>
      <c r="O2174" s="91">
        <f t="shared" si="49"/>
        <v>0</v>
      </c>
      <c r="P2174" s="91">
        <f t="shared" si="50"/>
        <v>0</v>
      </c>
      <c r="Q2174" s="91">
        <f t="shared" si="51"/>
        <v>0</v>
      </c>
      <c r="R2174" s="91">
        <f t="shared" si="52"/>
        <v>0</v>
      </c>
      <c r="S2174" s="91">
        <f t="shared" si="53"/>
        <v>0</v>
      </c>
      <c r="T2174" s="91">
        <f t="shared" si="54"/>
      </c>
    </row>
    <row r="2175" spans="1:20" s="91" customFormat="1" ht="12.75" customHeight="1">
      <c r="A2175" s="98">
        <v>206</v>
      </c>
      <c r="B2175" s="99" t="s">
        <v>533</v>
      </c>
      <c r="C2175" s="96" t="s">
        <v>917</v>
      </c>
      <c r="E2175" s="91">
        <f t="shared" si="39"/>
        <v>0</v>
      </c>
      <c r="F2175" s="91">
        <f t="shared" si="40"/>
        <v>0</v>
      </c>
      <c r="G2175" s="91">
        <f t="shared" si="41"/>
        <v>0</v>
      </c>
      <c r="H2175" s="91">
        <f t="shared" si="42"/>
        <v>0</v>
      </c>
      <c r="I2175" s="91">
        <f t="shared" si="43"/>
        <v>0</v>
      </c>
      <c r="J2175" s="91">
        <f t="shared" si="44"/>
        <v>0</v>
      </c>
      <c r="K2175" s="91">
        <f t="shared" si="45"/>
        <v>0</v>
      </c>
      <c r="L2175" s="91">
        <f t="shared" si="46"/>
        <v>0</v>
      </c>
      <c r="M2175" s="91">
        <f t="shared" si="47"/>
        <v>0</v>
      </c>
      <c r="N2175" s="91">
        <f t="shared" si="48"/>
        <v>0</v>
      </c>
      <c r="O2175" s="91">
        <f t="shared" si="49"/>
        <v>0</v>
      </c>
      <c r="P2175" s="91">
        <f t="shared" si="50"/>
        <v>0</v>
      </c>
      <c r="Q2175" s="91">
        <f t="shared" si="51"/>
        <v>0</v>
      </c>
      <c r="R2175" s="91">
        <f t="shared" si="52"/>
        <v>0</v>
      </c>
      <c r="S2175" s="91">
        <f t="shared" si="53"/>
        <v>0</v>
      </c>
      <c r="T2175" s="91">
        <f t="shared" si="54"/>
      </c>
    </row>
    <row r="2176" spans="1:20" s="91" customFormat="1" ht="12.75" customHeight="1">
      <c r="A2176" s="98">
        <v>207</v>
      </c>
      <c r="B2176" s="99" t="s">
        <v>1051</v>
      </c>
      <c r="C2176" s="96" t="s">
        <v>917</v>
      </c>
      <c r="E2176" s="91">
        <f t="shared" si="39"/>
        <v>0</v>
      </c>
      <c r="F2176" s="91">
        <f t="shared" si="40"/>
        <v>0</v>
      </c>
      <c r="G2176" s="91">
        <f t="shared" si="41"/>
        <v>0</v>
      </c>
      <c r="H2176" s="91">
        <f t="shared" si="42"/>
        <v>0</v>
      </c>
      <c r="I2176" s="91">
        <f t="shared" si="43"/>
        <v>0</v>
      </c>
      <c r="J2176" s="91">
        <f t="shared" si="44"/>
        <v>0</v>
      </c>
      <c r="K2176" s="91">
        <f t="shared" si="45"/>
        <v>0</v>
      </c>
      <c r="L2176" s="91">
        <f t="shared" si="46"/>
        <v>0</v>
      </c>
      <c r="M2176" s="91">
        <f t="shared" si="47"/>
        <v>0</v>
      </c>
      <c r="N2176" s="91">
        <f t="shared" si="48"/>
        <v>0</v>
      </c>
      <c r="O2176" s="91">
        <f t="shared" si="49"/>
        <v>0</v>
      </c>
      <c r="P2176" s="91">
        <f t="shared" si="50"/>
        <v>0</v>
      </c>
      <c r="Q2176" s="91">
        <f t="shared" si="51"/>
        <v>0</v>
      </c>
      <c r="R2176" s="91">
        <f t="shared" si="52"/>
        <v>0</v>
      </c>
      <c r="S2176" s="91">
        <f t="shared" si="53"/>
        <v>0</v>
      </c>
      <c r="T2176" s="91">
        <f t="shared" si="54"/>
      </c>
    </row>
    <row r="2177" spans="1:20" s="91" customFormat="1" ht="12.75" customHeight="1">
      <c r="A2177" s="98">
        <v>208</v>
      </c>
      <c r="B2177" s="99" t="s">
        <v>1052</v>
      </c>
      <c r="C2177" s="96" t="s">
        <v>914</v>
      </c>
      <c r="E2177" s="91">
        <f t="shared" si="39"/>
        <v>0</v>
      </c>
      <c r="F2177" s="91">
        <f t="shared" si="40"/>
        <v>0</v>
      </c>
      <c r="G2177" s="91">
        <f t="shared" si="41"/>
        <v>0</v>
      </c>
      <c r="H2177" s="91">
        <f t="shared" si="42"/>
        <v>0</v>
      </c>
      <c r="I2177" s="91">
        <f t="shared" si="43"/>
        <v>0</v>
      </c>
      <c r="J2177" s="91">
        <f t="shared" si="44"/>
        <v>0</v>
      </c>
      <c r="K2177" s="91">
        <f t="shared" si="45"/>
        <v>0</v>
      </c>
      <c r="L2177" s="91">
        <f t="shared" si="46"/>
        <v>0</v>
      </c>
      <c r="M2177" s="91">
        <f t="shared" si="47"/>
        <v>0</v>
      </c>
      <c r="N2177" s="91">
        <f t="shared" si="48"/>
        <v>0</v>
      </c>
      <c r="O2177" s="91">
        <f t="shared" si="49"/>
        <v>0</v>
      </c>
      <c r="P2177" s="91">
        <f t="shared" si="50"/>
        <v>0</v>
      </c>
      <c r="Q2177" s="91">
        <f t="shared" si="51"/>
        <v>0</v>
      </c>
      <c r="R2177" s="91">
        <f t="shared" si="52"/>
        <v>0</v>
      </c>
      <c r="S2177" s="91">
        <f t="shared" si="53"/>
        <v>0</v>
      </c>
      <c r="T2177" s="91">
        <f t="shared" si="54"/>
      </c>
    </row>
    <row r="2178" spans="1:20" s="91" customFormat="1" ht="12.75" customHeight="1">
      <c r="A2178" s="98">
        <v>209</v>
      </c>
      <c r="B2178" s="99" t="s">
        <v>534</v>
      </c>
      <c r="C2178" s="96" t="s">
        <v>917</v>
      </c>
      <c r="E2178" s="91">
        <f t="shared" si="39"/>
        <v>0</v>
      </c>
      <c r="F2178" s="91">
        <f t="shared" si="40"/>
        <v>0</v>
      </c>
      <c r="G2178" s="91">
        <f t="shared" si="41"/>
        <v>0</v>
      </c>
      <c r="H2178" s="91">
        <f t="shared" si="42"/>
        <v>0</v>
      </c>
      <c r="I2178" s="91">
        <f t="shared" si="43"/>
        <v>0</v>
      </c>
      <c r="J2178" s="91">
        <f t="shared" si="44"/>
        <v>0</v>
      </c>
      <c r="K2178" s="91">
        <f t="shared" si="45"/>
        <v>0</v>
      </c>
      <c r="L2178" s="91">
        <f t="shared" si="46"/>
        <v>0</v>
      </c>
      <c r="M2178" s="91">
        <f t="shared" si="47"/>
        <v>0</v>
      </c>
      <c r="N2178" s="91">
        <f t="shared" si="48"/>
        <v>0</v>
      </c>
      <c r="O2178" s="91">
        <f t="shared" si="49"/>
        <v>0</v>
      </c>
      <c r="P2178" s="91">
        <f t="shared" si="50"/>
        <v>0</v>
      </c>
      <c r="Q2178" s="91">
        <f t="shared" si="51"/>
        <v>0</v>
      </c>
      <c r="R2178" s="91">
        <f t="shared" si="52"/>
        <v>0</v>
      </c>
      <c r="S2178" s="91">
        <f t="shared" si="53"/>
        <v>0</v>
      </c>
      <c r="T2178" s="91">
        <f t="shared" si="54"/>
      </c>
    </row>
    <row r="2179" spans="1:20" s="91" customFormat="1" ht="12.75" customHeight="1">
      <c r="A2179" s="98">
        <v>211</v>
      </c>
      <c r="B2179" s="99" t="s">
        <v>535</v>
      </c>
      <c r="C2179" s="96" t="s">
        <v>917</v>
      </c>
      <c r="E2179" s="91">
        <f t="shared" si="39"/>
        <v>0</v>
      </c>
      <c r="F2179" s="91">
        <f t="shared" si="40"/>
        <v>0</v>
      </c>
      <c r="G2179" s="91">
        <f t="shared" si="41"/>
        <v>0</v>
      </c>
      <c r="H2179" s="91">
        <f t="shared" si="42"/>
        <v>0</v>
      </c>
      <c r="I2179" s="91">
        <f t="shared" si="43"/>
        <v>0</v>
      </c>
      <c r="J2179" s="91">
        <f t="shared" si="44"/>
        <v>0</v>
      </c>
      <c r="K2179" s="91">
        <f t="shared" si="45"/>
        <v>0</v>
      </c>
      <c r="L2179" s="91">
        <f t="shared" si="46"/>
        <v>0</v>
      </c>
      <c r="M2179" s="91">
        <f t="shared" si="47"/>
        <v>0</v>
      </c>
      <c r="N2179" s="91">
        <f t="shared" si="48"/>
        <v>0</v>
      </c>
      <c r="O2179" s="91">
        <f t="shared" si="49"/>
        <v>0</v>
      </c>
      <c r="P2179" s="91">
        <f t="shared" si="50"/>
        <v>0</v>
      </c>
      <c r="Q2179" s="91">
        <f t="shared" si="51"/>
        <v>0</v>
      </c>
      <c r="R2179" s="91">
        <f t="shared" si="52"/>
        <v>0</v>
      </c>
      <c r="S2179" s="91">
        <f t="shared" si="53"/>
        <v>0</v>
      </c>
      <c r="T2179" s="91">
        <f t="shared" si="54"/>
      </c>
    </row>
    <row r="2180" spans="1:20" s="91" customFormat="1" ht="12.75" customHeight="1">
      <c r="A2180" s="98">
        <v>213</v>
      </c>
      <c r="B2180" s="99" t="s">
        <v>537</v>
      </c>
      <c r="C2180" s="104">
        <v>20000</v>
      </c>
      <c r="E2180" s="91">
        <f t="shared" si="39"/>
        <v>0</v>
      </c>
      <c r="F2180" s="91">
        <f t="shared" si="40"/>
        <v>0</v>
      </c>
      <c r="G2180" s="91">
        <f t="shared" si="41"/>
        <v>0</v>
      </c>
      <c r="H2180" s="91">
        <f t="shared" si="42"/>
        <v>0</v>
      </c>
      <c r="I2180" s="91">
        <f t="shared" si="43"/>
        <v>0</v>
      </c>
      <c r="J2180" s="91">
        <f t="shared" si="44"/>
        <v>0</v>
      </c>
      <c r="K2180" s="91">
        <f t="shared" si="45"/>
        <v>0</v>
      </c>
      <c r="L2180" s="91">
        <f t="shared" si="46"/>
        <v>0</v>
      </c>
      <c r="M2180" s="91">
        <f t="shared" si="47"/>
        <v>0</v>
      </c>
      <c r="N2180" s="91">
        <f t="shared" si="48"/>
        <v>0</v>
      </c>
      <c r="O2180" s="91">
        <f t="shared" si="49"/>
        <v>0</v>
      </c>
      <c r="P2180" s="91">
        <f t="shared" si="50"/>
        <v>0</v>
      </c>
      <c r="Q2180" s="91">
        <f t="shared" si="51"/>
        <v>0</v>
      </c>
      <c r="R2180" s="91">
        <f t="shared" si="52"/>
        <v>0</v>
      </c>
      <c r="S2180" s="91">
        <f t="shared" si="53"/>
        <v>0</v>
      </c>
      <c r="T2180" s="91">
        <f t="shared" si="54"/>
      </c>
    </row>
    <row r="2181" spans="1:20" s="91" customFormat="1" ht="12.75" customHeight="1">
      <c r="A2181" s="98">
        <v>214</v>
      </c>
      <c r="B2181" s="99" t="s">
        <v>538</v>
      </c>
      <c r="C2181" s="104">
        <v>80000</v>
      </c>
      <c r="E2181" s="91">
        <f t="shared" si="39"/>
        <v>0</v>
      </c>
      <c r="F2181" s="91">
        <f t="shared" si="40"/>
        <v>0</v>
      </c>
      <c r="G2181" s="91">
        <f t="shared" si="41"/>
        <v>0</v>
      </c>
      <c r="H2181" s="91">
        <f t="shared" si="42"/>
        <v>0</v>
      </c>
      <c r="I2181" s="91">
        <f t="shared" si="43"/>
        <v>0</v>
      </c>
      <c r="J2181" s="91">
        <f t="shared" si="44"/>
        <v>0</v>
      </c>
      <c r="K2181" s="91">
        <f t="shared" si="45"/>
        <v>0</v>
      </c>
      <c r="L2181" s="91">
        <f t="shared" si="46"/>
        <v>0</v>
      </c>
      <c r="M2181" s="91">
        <f t="shared" si="47"/>
        <v>0</v>
      </c>
      <c r="N2181" s="91">
        <f t="shared" si="48"/>
        <v>0</v>
      </c>
      <c r="O2181" s="91">
        <f t="shared" si="49"/>
        <v>0</v>
      </c>
      <c r="P2181" s="91">
        <f t="shared" si="50"/>
        <v>0</v>
      </c>
      <c r="Q2181" s="91">
        <f t="shared" si="51"/>
        <v>0</v>
      </c>
      <c r="R2181" s="91">
        <f t="shared" si="52"/>
        <v>0</v>
      </c>
      <c r="S2181" s="91">
        <f t="shared" si="53"/>
        <v>0</v>
      </c>
      <c r="T2181" s="91">
        <f t="shared" si="54"/>
      </c>
    </row>
    <row r="2182" spans="1:20" s="91" customFormat="1" ht="12.75" customHeight="1">
      <c r="A2182" s="98">
        <v>215</v>
      </c>
      <c r="B2182" s="99" t="s">
        <v>539</v>
      </c>
      <c r="C2182" s="96" t="s">
        <v>917</v>
      </c>
      <c r="E2182" s="91">
        <f t="shared" si="39"/>
        <v>0</v>
      </c>
      <c r="F2182" s="91">
        <f t="shared" si="40"/>
        <v>0</v>
      </c>
      <c r="G2182" s="91">
        <f t="shared" si="41"/>
        <v>0</v>
      </c>
      <c r="H2182" s="91">
        <f t="shared" si="42"/>
        <v>0</v>
      </c>
      <c r="I2182" s="91">
        <f t="shared" si="43"/>
        <v>0</v>
      </c>
      <c r="J2182" s="91">
        <f t="shared" si="44"/>
        <v>0</v>
      </c>
      <c r="K2182" s="91">
        <f t="shared" si="45"/>
        <v>0</v>
      </c>
      <c r="L2182" s="91">
        <f t="shared" si="46"/>
        <v>0</v>
      </c>
      <c r="M2182" s="91">
        <f t="shared" si="47"/>
        <v>0</v>
      </c>
      <c r="N2182" s="91">
        <f t="shared" si="48"/>
        <v>0</v>
      </c>
      <c r="O2182" s="91">
        <f t="shared" si="49"/>
        <v>0</v>
      </c>
      <c r="P2182" s="91">
        <f t="shared" si="50"/>
        <v>0</v>
      </c>
      <c r="Q2182" s="91">
        <f t="shared" si="51"/>
        <v>0</v>
      </c>
      <c r="R2182" s="91">
        <f t="shared" si="52"/>
        <v>0</v>
      </c>
      <c r="S2182" s="91">
        <f t="shared" si="53"/>
        <v>0</v>
      </c>
      <c r="T2182" s="91">
        <f t="shared" si="54"/>
      </c>
    </row>
    <row r="2183" spans="1:20" s="91" customFormat="1" ht="12.75" customHeight="1">
      <c r="A2183" s="98">
        <v>216</v>
      </c>
      <c r="B2183" s="103" t="s">
        <v>540</v>
      </c>
      <c r="C2183" s="96" t="s">
        <v>903</v>
      </c>
      <c r="E2183" s="91">
        <f t="shared" si="39"/>
        <v>0</v>
      </c>
      <c r="F2183" s="91">
        <f t="shared" si="40"/>
        <v>0</v>
      </c>
      <c r="G2183" s="91">
        <f t="shared" si="41"/>
        <v>0</v>
      </c>
      <c r="H2183" s="91">
        <f t="shared" si="42"/>
        <v>0</v>
      </c>
      <c r="I2183" s="91">
        <f t="shared" si="43"/>
        <v>0</v>
      </c>
      <c r="J2183" s="91">
        <f t="shared" si="44"/>
        <v>0</v>
      </c>
      <c r="K2183" s="91">
        <f t="shared" si="45"/>
        <v>0</v>
      </c>
      <c r="L2183" s="91">
        <f t="shared" si="46"/>
        <v>0</v>
      </c>
      <c r="M2183" s="91">
        <f t="shared" si="47"/>
        <v>0</v>
      </c>
      <c r="N2183" s="91">
        <f t="shared" si="48"/>
        <v>0</v>
      </c>
      <c r="O2183" s="91">
        <f t="shared" si="49"/>
        <v>0</v>
      </c>
      <c r="P2183" s="91">
        <f t="shared" si="50"/>
        <v>0</v>
      </c>
      <c r="Q2183" s="91">
        <f t="shared" si="51"/>
        <v>0</v>
      </c>
      <c r="R2183" s="91">
        <f t="shared" si="52"/>
        <v>0</v>
      </c>
      <c r="S2183" s="91">
        <f t="shared" si="53"/>
        <v>0</v>
      </c>
      <c r="T2183" s="91">
        <f t="shared" si="54"/>
      </c>
    </row>
    <row r="2184" spans="1:20" s="91" customFormat="1" ht="12.75" customHeight="1">
      <c r="A2184" s="98">
        <v>221</v>
      </c>
      <c r="B2184" s="99" t="s">
        <v>545</v>
      </c>
      <c r="C2184" s="96" t="s">
        <v>917</v>
      </c>
      <c r="E2184" s="91">
        <f t="shared" si="39"/>
        <v>0</v>
      </c>
      <c r="F2184" s="91">
        <f t="shared" si="40"/>
        <v>0</v>
      </c>
      <c r="G2184" s="91">
        <f t="shared" si="41"/>
        <v>0</v>
      </c>
      <c r="H2184" s="91">
        <f t="shared" si="42"/>
        <v>0</v>
      </c>
      <c r="I2184" s="91">
        <f t="shared" si="43"/>
        <v>0</v>
      </c>
      <c r="J2184" s="91">
        <f t="shared" si="44"/>
        <v>0</v>
      </c>
      <c r="K2184" s="91">
        <f t="shared" si="45"/>
        <v>0</v>
      </c>
      <c r="L2184" s="91">
        <f t="shared" si="46"/>
        <v>0</v>
      </c>
      <c r="M2184" s="91">
        <f t="shared" si="47"/>
        <v>0</v>
      </c>
      <c r="N2184" s="91">
        <f t="shared" si="48"/>
        <v>0</v>
      </c>
      <c r="O2184" s="91">
        <f t="shared" si="49"/>
        <v>0</v>
      </c>
      <c r="P2184" s="91">
        <f t="shared" si="50"/>
        <v>0</v>
      </c>
      <c r="Q2184" s="91">
        <f t="shared" si="51"/>
        <v>0</v>
      </c>
      <c r="R2184" s="91">
        <f t="shared" si="52"/>
        <v>0</v>
      </c>
      <c r="S2184" s="91">
        <f t="shared" si="53"/>
        <v>0</v>
      </c>
      <c r="T2184" s="91">
        <f t="shared" si="54"/>
      </c>
    </row>
    <row r="2185" spans="1:20" s="91" customFormat="1" ht="12.75" customHeight="1">
      <c r="A2185" s="98">
        <v>243</v>
      </c>
      <c r="B2185" s="105" t="s">
        <v>599</v>
      </c>
      <c r="C2185" s="104">
        <v>20000</v>
      </c>
      <c r="E2185" s="91">
        <f t="shared" si="39"/>
        <v>0</v>
      </c>
      <c r="F2185" s="91">
        <f t="shared" si="40"/>
        <v>0</v>
      </c>
      <c r="G2185" s="91">
        <f t="shared" si="41"/>
        <v>0</v>
      </c>
      <c r="H2185" s="91">
        <f t="shared" si="42"/>
        <v>0</v>
      </c>
      <c r="I2185" s="91">
        <f t="shared" si="43"/>
        <v>0</v>
      </c>
      <c r="J2185" s="91">
        <f t="shared" si="44"/>
        <v>0</v>
      </c>
      <c r="K2185" s="91">
        <f t="shared" si="45"/>
        <v>0</v>
      </c>
      <c r="L2185" s="91">
        <f t="shared" si="46"/>
        <v>0</v>
      </c>
      <c r="M2185" s="91">
        <f t="shared" si="47"/>
        <v>0</v>
      </c>
      <c r="N2185" s="91">
        <f t="shared" si="48"/>
        <v>0</v>
      </c>
      <c r="O2185" s="91">
        <f t="shared" si="49"/>
        <v>0</v>
      </c>
      <c r="P2185" s="91">
        <f t="shared" si="50"/>
        <v>0</v>
      </c>
      <c r="Q2185" s="91">
        <f t="shared" si="51"/>
        <v>0</v>
      </c>
      <c r="R2185" s="91">
        <f t="shared" si="52"/>
        <v>0</v>
      </c>
      <c r="S2185" s="91">
        <f t="shared" si="53"/>
        <v>0</v>
      </c>
      <c r="T2185" s="91">
        <f t="shared" si="54"/>
      </c>
    </row>
    <row r="2186" spans="1:20" s="91" customFormat="1" ht="12.75" customHeight="1">
      <c r="A2186" s="98">
        <v>244</v>
      </c>
      <c r="B2186" s="105" t="s">
        <v>474</v>
      </c>
      <c r="C2186" s="104">
        <v>80000</v>
      </c>
      <c r="E2186" s="91">
        <f t="shared" si="39"/>
        <v>0</v>
      </c>
      <c r="F2186" s="91">
        <f t="shared" si="40"/>
        <v>0</v>
      </c>
      <c r="G2186" s="91">
        <f t="shared" si="41"/>
        <v>0</v>
      </c>
      <c r="H2186" s="91">
        <f t="shared" si="42"/>
        <v>0</v>
      </c>
      <c r="I2186" s="91">
        <f t="shared" si="43"/>
        <v>0</v>
      </c>
      <c r="J2186" s="91">
        <f t="shared" si="44"/>
        <v>0</v>
      </c>
      <c r="K2186" s="91">
        <f t="shared" si="45"/>
        <v>0</v>
      </c>
      <c r="L2186" s="91">
        <f t="shared" si="46"/>
        <v>0</v>
      </c>
      <c r="M2186" s="91">
        <f t="shared" si="47"/>
        <v>0</v>
      </c>
      <c r="N2186" s="91">
        <f t="shared" si="48"/>
        <v>0</v>
      </c>
      <c r="O2186" s="91">
        <f t="shared" si="49"/>
        <v>0</v>
      </c>
      <c r="P2186" s="91">
        <f t="shared" si="50"/>
        <v>0</v>
      </c>
      <c r="Q2186" s="91">
        <f t="shared" si="51"/>
        <v>0</v>
      </c>
      <c r="R2186" s="91">
        <f t="shared" si="52"/>
        <v>0</v>
      </c>
      <c r="S2186" s="91">
        <f t="shared" si="53"/>
        <v>0</v>
      </c>
      <c r="T2186" s="91">
        <f t="shared" si="54"/>
      </c>
    </row>
    <row r="2187" spans="1:20" s="91" customFormat="1" ht="12.75" customHeight="1">
      <c r="A2187" s="98">
        <v>245</v>
      </c>
      <c r="B2187" s="105" t="s">
        <v>600</v>
      </c>
      <c r="C2187" s="96" t="s">
        <v>903</v>
      </c>
      <c r="E2187" s="91">
        <f t="shared" si="39"/>
        <v>0</v>
      </c>
      <c r="F2187" s="91">
        <f t="shared" si="40"/>
        <v>0</v>
      </c>
      <c r="G2187" s="91">
        <f t="shared" si="41"/>
        <v>0</v>
      </c>
      <c r="H2187" s="91">
        <f t="shared" si="42"/>
        <v>0</v>
      </c>
      <c r="I2187" s="91">
        <f t="shared" si="43"/>
        <v>0</v>
      </c>
      <c r="J2187" s="91">
        <f t="shared" si="44"/>
        <v>0</v>
      </c>
      <c r="K2187" s="91">
        <f t="shared" si="45"/>
        <v>0</v>
      </c>
      <c r="L2187" s="91">
        <f t="shared" si="46"/>
        <v>0</v>
      </c>
      <c r="M2187" s="91">
        <f t="shared" si="47"/>
        <v>0</v>
      </c>
      <c r="N2187" s="91">
        <f t="shared" si="48"/>
        <v>0</v>
      </c>
      <c r="O2187" s="91">
        <f t="shared" si="49"/>
        <v>0</v>
      </c>
      <c r="P2187" s="91">
        <f t="shared" si="50"/>
        <v>0</v>
      </c>
      <c r="Q2187" s="91">
        <f t="shared" si="51"/>
        <v>0</v>
      </c>
      <c r="R2187" s="91">
        <f t="shared" si="52"/>
        <v>0</v>
      </c>
      <c r="S2187" s="91">
        <f t="shared" si="53"/>
        <v>0</v>
      </c>
      <c r="T2187" s="91">
        <f t="shared" si="54"/>
      </c>
    </row>
    <row r="2188" spans="1:20" s="91" customFormat="1" ht="12.75" customHeight="1">
      <c r="A2188" s="98">
        <v>246</v>
      </c>
      <c r="B2188" s="105" t="s">
        <v>601</v>
      </c>
      <c r="C2188" s="96" t="s">
        <v>903</v>
      </c>
      <c r="E2188" s="91">
        <f t="shared" si="39"/>
        <v>0</v>
      </c>
      <c r="F2188" s="91">
        <f t="shared" si="40"/>
        <v>0</v>
      </c>
      <c r="G2188" s="91">
        <f t="shared" si="41"/>
        <v>0</v>
      </c>
      <c r="H2188" s="91">
        <f t="shared" si="42"/>
        <v>0</v>
      </c>
      <c r="I2188" s="91">
        <f t="shared" si="43"/>
        <v>0</v>
      </c>
      <c r="J2188" s="91">
        <f t="shared" si="44"/>
        <v>0</v>
      </c>
      <c r="K2188" s="91">
        <f t="shared" si="45"/>
        <v>0</v>
      </c>
      <c r="L2188" s="91">
        <f t="shared" si="46"/>
        <v>0</v>
      </c>
      <c r="M2188" s="91">
        <f t="shared" si="47"/>
        <v>0</v>
      </c>
      <c r="N2188" s="91">
        <f t="shared" si="48"/>
        <v>0</v>
      </c>
      <c r="O2188" s="91">
        <f t="shared" si="49"/>
        <v>0</v>
      </c>
      <c r="P2188" s="91">
        <f t="shared" si="50"/>
        <v>0</v>
      </c>
      <c r="Q2188" s="91">
        <f t="shared" si="51"/>
        <v>0</v>
      </c>
      <c r="R2188" s="91">
        <f t="shared" si="52"/>
        <v>0</v>
      </c>
      <c r="S2188" s="91">
        <f t="shared" si="53"/>
        <v>0</v>
      </c>
      <c r="T2188" s="91">
        <f t="shared" si="54"/>
      </c>
    </row>
    <row r="2189" spans="1:20" s="91" customFormat="1" ht="12.75" customHeight="1">
      <c r="A2189" s="106">
        <v>258</v>
      </c>
      <c r="B2189" s="105" t="s">
        <v>613</v>
      </c>
      <c r="C2189" s="96" t="s">
        <v>918</v>
      </c>
      <c r="E2189" s="91">
        <f t="shared" si="39"/>
        <v>0</v>
      </c>
      <c r="F2189" s="91">
        <f t="shared" si="40"/>
        <v>0</v>
      </c>
      <c r="G2189" s="91">
        <f t="shared" si="41"/>
        <v>0</v>
      </c>
      <c r="H2189" s="91">
        <f t="shared" si="42"/>
        <v>0</v>
      </c>
      <c r="I2189" s="91">
        <f t="shared" si="43"/>
        <v>0</v>
      </c>
      <c r="J2189" s="91">
        <f t="shared" si="44"/>
        <v>0</v>
      </c>
      <c r="K2189" s="91">
        <f t="shared" si="45"/>
        <v>0</v>
      </c>
      <c r="L2189" s="91">
        <f t="shared" si="46"/>
        <v>0</v>
      </c>
      <c r="M2189" s="91">
        <f t="shared" si="47"/>
        <v>0</v>
      </c>
      <c r="N2189" s="91">
        <f t="shared" si="48"/>
        <v>0</v>
      </c>
      <c r="O2189" s="91">
        <f t="shared" si="49"/>
        <v>0</v>
      </c>
      <c r="P2189" s="91">
        <f t="shared" si="50"/>
        <v>0</v>
      </c>
      <c r="Q2189" s="91">
        <f t="shared" si="51"/>
        <v>0</v>
      </c>
      <c r="R2189" s="91">
        <f t="shared" si="52"/>
        <v>0</v>
      </c>
      <c r="S2189" s="91">
        <f t="shared" si="53"/>
        <v>0</v>
      </c>
      <c r="T2189" s="91">
        <f t="shared" si="54"/>
      </c>
    </row>
    <row r="2190" spans="1:20" s="91" customFormat="1" ht="12.75" customHeight="1">
      <c r="A2190" s="98">
        <v>285</v>
      </c>
      <c r="B2190" s="105" t="s">
        <v>599</v>
      </c>
      <c r="C2190" s="104">
        <v>20000</v>
      </c>
      <c r="E2190" s="91">
        <f t="shared" si="39"/>
        <v>0</v>
      </c>
      <c r="F2190" s="91">
        <f t="shared" si="40"/>
        <v>0</v>
      </c>
      <c r="G2190" s="91">
        <f t="shared" si="41"/>
        <v>0</v>
      </c>
      <c r="H2190" s="91">
        <f t="shared" si="42"/>
        <v>0</v>
      </c>
      <c r="I2190" s="91">
        <f t="shared" si="43"/>
        <v>0</v>
      </c>
      <c r="J2190" s="91">
        <f t="shared" si="44"/>
        <v>0</v>
      </c>
      <c r="K2190" s="91">
        <f t="shared" si="45"/>
        <v>0</v>
      </c>
      <c r="L2190" s="91">
        <f t="shared" si="46"/>
        <v>0</v>
      </c>
      <c r="M2190" s="91">
        <f t="shared" si="47"/>
        <v>0</v>
      </c>
      <c r="N2190" s="91">
        <f t="shared" si="48"/>
        <v>0</v>
      </c>
      <c r="O2190" s="91">
        <f t="shared" si="49"/>
        <v>0</v>
      </c>
      <c r="P2190" s="91">
        <f t="shared" si="50"/>
        <v>0</v>
      </c>
      <c r="Q2190" s="91">
        <f t="shared" si="51"/>
        <v>0</v>
      </c>
      <c r="R2190" s="91">
        <f t="shared" si="52"/>
        <v>0</v>
      </c>
      <c r="S2190" s="91">
        <f t="shared" si="53"/>
        <v>0</v>
      </c>
      <c r="T2190" s="91">
        <f t="shared" si="54"/>
      </c>
    </row>
    <row r="2191" spans="1:20" s="91" customFormat="1" ht="12.75" customHeight="1">
      <c r="A2191" s="98">
        <v>286</v>
      </c>
      <c r="B2191" s="105" t="s">
        <v>474</v>
      </c>
      <c r="C2191" s="104">
        <v>80000</v>
      </c>
      <c r="E2191" s="91">
        <f t="shared" si="39"/>
        <v>0</v>
      </c>
      <c r="F2191" s="91">
        <f t="shared" si="40"/>
        <v>0</v>
      </c>
      <c r="G2191" s="91">
        <f t="shared" si="41"/>
        <v>0</v>
      </c>
      <c r="H2191" s="91">
        <f t="shared" si="42"/>
        <v>0</v>
      </c>
      <c r="I2191" s="91">
        <f t="shared" si="43"/>
        <v>0</v>
      </c>
      <c r="J2191" s="91">
        <f t="shared" si="44"/>
        <v>0</v>
      </c>
      <c r="K2191" s="91">
        <f t="shared" si="45"/>
        <v>0</v>
      </c>
      <c r="L2191" s="91">
        <f t="shared" si="46"/>
        <v>0</v>
      </c>
      <c r="M2191" s="91">
        <f t="shared" si="47"/>
        <v>0</v>
      </c>
      <c r="N2191" s="91">
        <f t="shared" si="48"/>
        <v>0</v>
      </c>
      <c r="O2191" s="91">
        <f t="shared" si="49"/>
        <v>0</v>
      </c>
      <c r="P2191" s="91">
        <f t="shared" si="50"/>
        <v>0</v>
      </c>
      <c r="Q2191" s="91">
        <f t="shared" si="51"/>
        <v>0</v>
      </c>
      <c r="R2191" s="91">
        <f t="shared" si="52"/>
        <v>0</v>
      </c>
      <c r="S2191" s="91">
        <f t="shared" si="53"/>
        <v>0</v>
      </c>
      <c r="T2191" s="91">
        <f t="shared" si="54"/>
      </c>
    </row>
    <row r="2192" spans="1:20" s="91" customFormat="1" ht="12.75" customHeight="1">
      <c r="A2192" s="98">
        <v>287</v>
      </c>
      <c r="B2192" s="107" t="s">
        <v>613</v>
      </c>
      <c r="C2192" s="96" t="s">
        <v>903</v>
      </c>
      <c r="E2192" s="91">
        <f t="shared" si="39"/>
        <v>0</v>
      </c>
      <c r="F2192" s="91">
        <f t="shared" si="40"/>
        <v>0</v>
      </c>
      <c r="G2192" s="91">
        <f t="shared" si="41"/>
        <v>0</v>
      </c>
      <c r="H2192" s="91">
        <f t="shared" si="42"/>
        <v>0</v>
      </c>
      <c r="I2192" s="91">
        <f t="shared" si="43"/>
        <v>0</v>
      </c>
      <c r="J2192" s="91">
        <f t="shared" si="44"/>
        <v>0</v>
      </c>
      <c r="K2192" s="91">
        <f t="shared" si="45"/>
        <v>0</v>
      </c>
      <c r="L2192" s="91">
        <f t="shared" si="46"/>
        <v>0</v>
      </c>
      <c r="M2192" s="91">
        <f t="shared" si="47"/>
        <v>0</v>
      </c>
      <c r="N2192" s="91">
        <f t="shared" si="48"/>
        <v>0</v>
      </c>
      <c r="O2192" s="91">
        <f t="shared" si="49"/>
        <v>0</v>
      </c>
      <c r="P2192" s="91">
        <f t="shared" si="50"/>
        <v>0</v>
      </c>
      <c r="Q2192" s="91">
        <f t="shared" si="51"/>
        <v>0</v>
      </c>
      <c r="R2192" s="91">
        <f t="shared" si="52"/>
        <v>0</v>
      </c>
      <c r="S2192" s="91">
        <f t="shared" si="53"/>
        <v>0</v>
      </c>
      <c r="T2192" s="91">
        <f t="shared" si="54"/>
      </c>
    </row>
    <row r="2193" spans="1:20" s="91" customFormat="1" ht="12.75" customHeight="1">
      <c r="A2193" s="98">
        <v>288</v>
      </c>
      <c r="B2193" s="105" t="s">
        <v>601</v>
      </c>
      <c r="C2193" s="96" t="s">
        <v>903</v>
      </c>
      <c r="E2193" s="91">
        <f t="shared" si="39"/>
        <v>0</v>
      </c>
      <c r="F2193" s="91">
        <f t="shared" si="40"/>
        <v>0</v>
      </c>
      <c r="G2193" s="91">
        <f t="shared" si="41"/>
        <v>0</v>
      </c>
      <c r="H2193" s="91">
        <f t="shared" si="42"/>
        <v>0</v>
      </c>
      <c r="I2193" s="91">
        <f t="shared" si="43"/>
        <v>0</v>
      </c>
      <c r="J2193" s="91">
        <f t="shared" si="44"/>
        <v>0</v>
      </c>
      <c r="K2193" s="91">
        <f t="shared" si="45"/>
        <v>0</v>
      </c>
      <c r="L2193" s="91">
        <f t="shared" si="46"/>
        <v>0</v>
      </c>
      <c r="M2193" s="91">
        <f t="shared" si="47"/>
        <v>0</v>
      </c>
      <c r="N2193" s="91">
        <f t="shared" si="48"/>
        <v>0</v>
      </c>
      <c r="O2193" s="91">
        <f t="shared" si="49"/>
        <v>0</v>
      </c>
      <c r="P2193" s="91">
        <f t="shared" si="50"/>
        <v>0</v>
      </c>
      <c r="Q2193" s="91">
        <f t="shared" si="51"/>
        <v>0</v>
      </c>
      <c r="R2193" s="91">
        <f t="shared" si="52"/>
        <v>0</v>
      </c>
      <c r="S2193" s="91">
        <f t="shared" si="53"/>
        <v>0</v>
      </c>
      <c r="T2193" s="91">
        <f t="shared" si="54"/>
      </c>
    </row>
    <row r="2194" spans="1:20" s="91" customFormat="1" ht="12.75" customHeight="1">
      <c r="A2194" s="98">
        <v>303</v>
      </c>
      <c r="B2194" s="99" t="s">
        <v>620</v>
      </c>
      <c r="C2194" s="96" t="s">
        <v>913</v>
      </c>
      <c r="E2194" s="91">
        <f t="shared" si="39"/>
        <v>0</v>
      </c>
      <c r="F2194" s="91">
        <f t="shared" si="40"/>
        <v>0</v>
      </c>
      <c r="G2194" s="91">
        <f t="shared" si="41"/>
        <v>0</v>
      </c>
      <c r="H2194" s="91">
        <f t="shared" si="42"/>
        <v>0</v>
      </c>
      <c r="I2194" s="91">
        <f t="shared" si="43"/>
        <v>0</v>
      </c>
      <c r="J2194" s="91">
        <f t="shared" si="44"/>
        <v>0</v>
      </c>
      <c r="K2194" s="91">
        <f t="shared" si="45"/>
        <v>0</v>
      </c>
      <c r="L2194" s="91">
        <f t="shared" si="46"/>
        <v>0</v>
      </c>
      <c r="M2194" s="91">
        <f t="shared" si="47"/>
        <v>0</v>
      </c>
      <c r="N2194" s="91">
        <f t="shared" si="48"/>
        <v>0</v>
      </c>
      <c r="O2194" s="91">
        <f t="shared" si="49"/>
        <v>0</v>
      </c>
      <c r="P2194" s="91">
        <f t="shared" si="50"/>
        <v>0</v>
      </c>
      <c r="Q2194" s="91">
        <f t="shared" si="51"/>
        <v>0</v>
      </c>
      <c r="R2194" s="91">
        <f t="shared" si="52"/>
        <v>0</v>
      </c>
      <c r="S2194" s="91">
        <f t="shared" si="53"/>
        <v>0</v>
      </c>
      <c r="T2194" s="91">
        <f t="shared" si="54"/>
      </c>
    </row>
    <row r="2195" spans="1:20" s="91" customFormat="1" ht="12.75" customHeight="1">
      <c r="A2195" s="98">
        <v>304</v>
      </c>
      <c r="B2195" s="99" t="s">
        <v>648</v>
      </c>
      <c r="C2195" s="96" t="s">
        <v>913</v>
      </c>
      <c r="E2195" s="91">
        <f t="shared" si="39"/>
        <v>0</v>
      </c>
      <c r="F2195" s="91">
        <f t="shared" si="40"/>
        <v>0</v>
      </c>
      <c r="G2195" s="91">
        <f t="shared" si="41"/>
        <v>0</v>
      </c>
      <c r="H2195" s="91">
        <f t="shared" si="42"/>
        <v>0</v>
      </c>
      <c r="I2195" s="91">
        <f t="shared" si="43"/>
        <v>0</v>
      </c>
      <c r="J2195" s="91">
        <f t="shared" si="44"/>
        <v>0</v>
      </c>
      <c r="K2195" s="91">
        <f t="shared" si="45"/>
        <v>0</v>
      </c>
      <c r="L2195" s="91">
        <f t="shared" si="46"/>
        <v>0</v>
      </c>
      <c r="M2195" s="91">
        <f t="shared" si="47"/>
        <v>0</v>
      </c>
      <c r="N2195" s="91">
        <f t="shared" si="48"/>
        <v>0</v>
      </c>
      <c r="O2195" s="91">
        <f t="shared" si="49"/>
        <v>0</v>
      </c>
      <c r="P2195" s="91">
        <f t="shared" si="50"/>
        <v>0</v>
      </c>
      <c r="Q2195" s="91">
        <f t="shared" si="51"/>
        <v>0</v>
      </c>
      <c r="R2195" s="91">
        <f t="shared" si="52"/>
        <v>0</v>
      </c>
      <c r="S2195" s="91">
        <f t="shared" si="53"/>
        <v>0</v>
      </c>
      <c r="T2195" s="91">
        <f t="shared" si="54"/>
      </c>
    </row>
    <row r="2196" spans="1:20" s="91" customFormat="1" ht="12.75" customHeight="1">
      <c r="A2196" s="98">
        <v>305</v>
      </c>
      <c r="B2196" s="99" t="s">
        <v>622</v>
      </c>
      <c r="C2196" s="96" t="s">
        <v>913</v>
      </c>
      <c r="E2196" s="91">
        <f t="shared" si="39"/>
        <v>0</v>
      </c>
      <c r="F2196" s="91">
        <f t="shared" si="40"/>
        <v>0</v>
      </c>
      <c r="G2196" s="91">
        <f t="shared" si="41"/>
        <v>0</v>
      </c>
      <c r="H2196" s="91">
        <f t="shared" si="42"/>
        <v>0</v>
      </c>
      <c r="I2196" s="91">
        <f t="shared" si="43"/>
        <v>0</v>
      </c>
      <c r="J2196" s="91">
        <f t="shared" si="44"/>
        <v>0</v>
      </c>
      <c r="K2196" s="91">
        <f t="shared" si="45"/>
        <v>0</v>
      </c>
      <c r="L2196" s="91">
        <f t="shared" si="46"/>
        <v>0</v>
      </c>
      <c r="M2196" s="91">
        <f t="shared" si="47"/>
        <v>0</v>
      </c>
      <c r="N2196" s="91">
        <f t="shared" si="48"/>
        <v>0</v>
      </c>
      <c r="O2196" s="91">
        <f t="shared" si="49"/>
        <v>0</v>
      </c>
      <c r="P2196" s="91">
        <f t="shared" si="50"/>
        <v>0</v>
      </c>
      <c r="Q2196" s="91">
        <f t="shared" si="51"/>
        <v>0</v>
      </c>
      <c r="R2196" s="91">
        <f t="shared" si="52"/>
        <v>0</v>
      </c>
      <c r="S2196" s="91">
        <f t="shared" si="53"/>
        <v>0</v>
      </c>
      <c r="T2196" s="91">
        <f t="shared" si="54"/>
      </c>
    </row>
    <row r="2197" spans="1:20" s="91" customFormat="1" ht="12.75" customHeight="1">
      <c r="A2197" s="98">
        <v>306</v>
      </c>
      <c r="B2197" s="99" t="s">
        <v>623</v>
      </c>
      <c r="C2197" s="96" t="s">
        <v>913</v>
      </c>
      <c r="E2197" s="91">
        <f t="shared" si="39"/>
        <v>0</v>
      </c>
      <c r="F2197" s="91">
        <f t="shared" si="40"/>
        <v>0</v>
      </c>
      <c r="G2197" s="91">
        <f t="shared" si="41"/>
        <v>0</v>
      </c>
      <c r="H2197" s="91">
        <f t="shared" si="42"/>
        <v>0</v>
      </c>
      <c r="I2197" s="91">
        <f t="shared" si="43"/>
        <v>0</v>
      </c>
      <c r="J2197" s="91">
        <f t="shared" si="44"/>
        <v>0</v>
      </c>
      <c r="K2197" s="91">
        <f t="shared" si="45"/>
        <v>0</v>
      </c>
      <c r="L2197" s="91">
        <f t="shared" si="46"/>
        <v>0</v>
      </c>
      <c r="M2197" s="91">
        <f t="shared" si="47"/>
        <v>0</v>
      </c>
      <c r="N2197" s="91">
        <f t="shared" si="48"/>
        <v>0</v>
      </c>
      <c r="O2197" s="91">
        <f t="shared" si="49"/>
        <v>0</v>
      </c>
      <c r="P2197" s="91">
        <f t="shared" si="50"/>
        <v>0</v>
      </c>
      <c r="Q2197" s="91">
        <f t="shared" si="51"/>
        <v>0</v>
      </c>
      <c r="R2197" s="91">
        <f t="shared" si="52"/>
        <v>0</v>
      </c>
      <c r="S2197" s="91">
        <f t="shared" si="53"/>
        <v>0</v>
      </c>
      <c r="T2197" s="91">
        <f t="shared" si="54"/>
      </c>
    </row>
    <row r="2198" spans="1:20" s="91" customFormat="1" ht="12.75" customHeight="1">
      <c r="A2198" s="98">
        <v>307</v>
      </c>
      <c r="B2198" s="99" t="s">
        <v>624</v>
      </c>
      <c r="C2198" s="96" t="s">
        <v>913</v>
      </c>
      <c r="E2198" s="91">
        <f t="shared" si="39"/>
        <v>0</v>
      </c>
      <c r="F2198" s="91">
        <f t="shared" si="40"/>
        <v>0</v>
      </c>
      <c r="G2198" s="91">
        <f t="shared" si="41"/>
        <v>0</v>
      </c>
      <c r="H2198" s="91">
        <f t="shared" si="42"/>
        <v>0</v>
      </c>
      <c r="I2198" s="91">
        <f t="shared" si="43"/>
        <v>0</v>
      </c>
      <c r="J2198" s="91">
        <f t="shared" si="44"/>
        <v>0</v>
      </c>
      <c r="K2198" s="91">
        <f t="shared" si="45"/>
        <v>0</v>
      </c>
      <c r="L2198" s="91">
        <f t="shared" si="46"/>
        <v>0</v>
      </c>
      <c r="M2198" s="91">
        <f t="shared" si="47"/>
        <v>0</v>
      </c>
      <c r="N2198" s="91">
        <f t="shared" si="48"/>
        <v>0</v>
      </c>
      <c r="O2198" s="91">
        <f t="shared" si="49"/>
        <v>0</v>
      </c>
      <c r="P2198" s="91">
        <f t="shared" si="50"/>
        <v>0</v>
      </c>
      <c r="Q2198" s="91">
        <f t="shared" si="51"/>
        <v>0</v>
      </c>
      <c r="R2198" s="91">
        <f t="shared" si="52"/>
        <v>0</v>
      </c>
      <c r="S2198" s="91">
        <f t="shared" si="53"/>
        <v>0</v>
      </c>
      <c r="T2198" s="91">
        <f t="shared" si="54"/>
      </c>
    </row>
    <row r="2199" spans="1:20" s="91" customFormat="1" ht="12.75" customHeight="1">
      <c r="A2199" s="98">
        <v>308</v>
      </c>
      <c r="B2199" s="99" t="s">
        <v>625</v>
      </c>
      <c r="C2199" s="96" t="s">
        <v>913</v>
      </c>
      <c r="E2199" s="91">
        <f t="shared" si="39"/>
        <v>0</v>
      </c>
      <c r="F2199" s="91">
        <f t="shared" si="40"/>
        <v>0</v>
      </c>
      <c r="G2199" s="91">
        <f t="shared" si="41"/>
        <v>0</v>
      </c>
      <c r="H2199" s="91">
        <f t="shared" si="42"/>
        <v>0</v>
      </c>
      <c r="I2199" s="91">
        <f t="shared" si="43"/>
        <v>0</v>
      </c>
      <c r="J2199" s="91">
        <f t="shared" si="44"/>
        <v>0</v>
      </c>
      <c r="K2199" s="91">
        <f t="shared" si="45"/>
        <v>0</v>
      </c>
      <c r="L2199" s="91">
        <f t="shared" si="46"/>
        <v>0</v>
      </c>
      <c r="M2199" s="91">
        <f t="shared" si="47"/>
        <v>0</v>
      </c>
      <c r="N2199" s="91">
        <f t="shared" si="48"/>
        <v>0</v>
      </c>
      <c r="O2199" s="91">
        <f t="shared" si="49"/>
        <v>0</v>
      </c>
      <c r="P2199" s="91">
        <f t="shared" si="50"/>
        <v>0</v>
      </c>
      <c r="Q2199" s="91">
        <f t="shared" si="51"/>
        <v>0</v>
      </c>
      <c r="R2199" s="91">
        <f t="shared" si="52"/>
        <v>0</v>
      </c>
      <c r="S2199" s="91">
        <f t="shared" si="53"/>
        <v>0</v>
      </c>
      <c r="T2199" s="91">
        <f t="shared" si="54"/>
      </c>
    </row>
    <row r="2200" spans="1:20" s="91" customFormat="1" ht="12.75" customHeight="1">
      <c r="A2200" s="98">
        <v>309</v>
      </c>
      <c r="B2200" s="99" t="s">
        <v>626</v>
      </c>
      <c r="C2200" s="96" t="s">
        <v>913</v>
      </c>
      <c r="E2200" s="91">
        <f t="shared" si="39"/>
        <v>0</v>
      </c>
      <c r="F2200" s="91">
        <f t="shared" si="40"/>
        <v>0</v>
      </c>
      <c r="G2200" s="91">
        <f t="shared" si="41"/>
        <v>0</v>
      </c>
      <c r="H2200" s="91">
        <f t="shared" si="42"/>
        <v>0</v>
      </c>
      <c r="I2200" s="91">
        <f t="shared" si="43"/>
        <v>0</v>
      </c>
      <c r="J2200" s="91">
        <f t="shared" si="44"/>
        <v>0</v>
      </c>
      <c r="K2200" s="91">
        <f t="shared" si="45"/>
        <v>0</v>
      </c>
      <c r="L2200" s="91">
        <f t="shared" si="46"/>
        <v>0</v>
      </c>
      <c r="M2200" s="91">
        <f t="shared" si="47"/>
        <v>0</v>
      </c>
      <c r="N2200" s="91">
        <f t="shared" si="48"/>
        <v>0</v>
      </c>
      <c r="O2200" s="91">
        <f t="shared" si="49"/>
        <v>0</v>
      </c>
      <c r="P2200" s="91">
        <f t="shared" si="50"/>
        <v>0</v>
      </c>
      <c r="Q2200" s="91">
        <f t="shared" si="51"/>
        <v>0</v>
      </c>
      <c r="R2200" s="91">
        <f t="shared" si="52"/>
        <v>0</v>
      </c>
      <c r="S2200" s="91">
        <f t="shared" si="53"/>
        <v>0</v>
      </c>
      <c r="T2200" s="91">
        <f t="shared" si="54"/>
      </c>
    </row>
    <row r="2201" spans="1:20" s="91" customFormat="1" ht="12.75" customHeight="1">
      <c r="A2201" s="98">
        <v>310</v>
      </c>
      <c r="B2201" s="99" t="s">
        <v>649</v>
      </c>
      <c r="C2201" s="96" t="s">
        <v>912</v>
      </c>
      <c r="E2201" s="91">
        <f t="shared" si="39"/>
        <v>0</v>
      </c>
      <c r="F2201" s="91">
        <f t="shared" si="40"/>
        <v>0</v>
      </c>
      <c r="G2201" s="91">
        <f t="shared" si="41"/>
        <v>0</v>
      </c>
      <c r="H2201" s="91">
        <f t="shared" si="42"/>
        <v>0</v>
      </c>
      <c r="I2201" s="91">
        <f t="shared" si="43"/>
        <v>0</v>
      </c>
      <c r="J2201" s="91">
        <f t="shared" si="44"/>
        <v>0</v>
      </c>
      <c r="K2201" s="91">
        <f t="shared" si="45"/>
        <v>0</v>
      </c>
      <c r="L2201" s="91">
        <f t="shared" si="46"/>
        <v>0</v>
      </c>
      <c r="M2201" s="91">
        <f t="shared" si="47"/>
        <v>0</v>
      </c>
      <c r="N2201" s="91">
        <f t="shared" si="48"/>
        <v>0</v>
      </c>
      <c r="O2201" s="91">
        <f t="shared" si="49"/>
        <v>0</v>
      </c>
      <c r="P2201" s="91">
        <f t="shared" si="50"/>
        <v>0</v>
      </c>
      <c r="Q2201" s="91">
        <f t="shared" si="51"/>
        <v>0</v>
      </c>
      <c r="R2201" s="91">
        <f t="shared" si="52"/>
        <v>0</v>
      </c>
      <c r="S2201" s="91">
        <f t="shared" si="53"/>
        <v>0</v>
      </c>
      <c r="T2201" s="91">
        <f t="shared" si="54"/>
      </c>
    </row>
    <row r="2202" spans="1:20" s="91" customFormat="1" ht="12.75" customHeight="1">
      <c r="A2202" s="98">
        <v>311</v>
      </c>
      <c r="B2202" s="99" t="s">
        <v>630</v>
      </c>
      <c r="C2202" s="96" t="s">
        <v>912</v>
      </c>
      <c r="E2202" s="91">
        <f t="shared" si="39"/>
        <v>0</v>
      </c>
      <c r="F2202" s="91">
        <f t="shared" si="40"/>
        <v>0</v>
      </c>
      <c r="G2202" s="91">
        <f t="shared" si="41"/>
        <v>0</v>
      </c>
      <c r="H2202" s="91">
        <f t="shared" si="42"/>
        <v>0</v>
      </c>
      <c r="I2202" s="91">
        <f t="shared" si="43"/>
        <v>0</v>
      </c>
      <c r="J2202" s="91">
        <f t="shared" si="44"/>
        <v>0</v>
      </c>
      <c r="K2202" s="91">
        <f t="shared" si="45"/>
        <v>0</v>
      </c>
      <c r="L2202" s="91">
        <f t="shared" si="46"/>
        <v>0</v>
      </c>
      <c r="M2202" s="91">
        <f t="shared" si="47"/>
        <v>0</v>
      </c>
      <c r="N2202" s="91">
        <f t="shared" si="48"/>
        <v>0</v>
      </c>
      <c r="O2202" s="91">
        <f t="shared" si="49"/>
        <v>0</v>
      </c>
      <c r="P2202" s="91">
        <f t="shared" si="50"/>
        <v>0</v>
      </c>
      <c r="Q2202" s="91">
        <f t="shared" si="51"/>
        <v>0</v>
      </c>
      <c r="R2202" s="91">
        <f t="shared" si="52"/>
        <v>0</v>
      </c>
      <c r="S2202" s="91">
        <f t="shared" si="53"/>
        <v>0</v>
      </c>
      <c r="T2202" s="91">
        <f t="shared" si="54"/>
      </c>
    </row>
    <row r="2203" spans="1:20" s="91" customFormat="1" ht="12.75" customHeight="1">
      <c r="A2203" s="98">
        <v>312</v>
      </c>
      <c r="B2203" s="99" t="s">
        <v>650</v>
      </c>
      <c r="C2203" s="96" t="s">
        <v>912</v>
      </c>
      <c r="E2203" s="91">
        <f t="shared" si="39"/>
        <v>0</v>
      </c>
      <c r="F2203" s="91">
        <f t="shared" si="40"/>
        <v>0</v>
      </c>
      <c r="G2203" s="91">
        <f t="shared" si="41"/>
        <v>0</v>
      </c>
      <c r="H2203" s="91">
        <f t="shared" si="42"/>
        <v>0</v>
      </c>
      <c r="I2203" s="91">
        <f t="shared" si="43"/>
        <v>0</v>
      </c>
      <c r="J2203" s="91">
        <f t="shared" si="44"/>
        <v>0</v>
      </c>
      <c r="K2203" s="91">
        <f t="shared" si="45"/>
        <v>0</v>
      </c>
      <c r="L2203" s="91">
        <f t="shared" si="46"/>
        <v>0</v>
      </c>
      <c r="M2203" s="91">
        <f t="shared" si="47"/>
        <v>0</v>
      </c>
      <c r="N2203" s="91">
        <f t="shared" si="48"/>
        <v>0</v>
      </c>
      <c r="O2203" s="91">
        <f t="shared" si="49"/>
        <v>0</v>
      </c>
      <c r="P2203" s="91">
        <f t="shared" si="50"/>
        <v>0</v>
      </c>
      <c r="Q2203" s="91">
        <f t="shared" si="51"/>
        <v>0</v>
      </c>
      <c r="R2203" s="91">
        <f t="shared" si="52"/>
        <v>0</v>
      </c>
      <c r="S2203" s="91">
        <f t="shared" si="53"/>
        <v>0</v>
      </c>
      <c r="T2203" s="91">
        <f t="shared" si="54"/>
      </c>
    </row>
    <row r="2204" spans="1:20" s="91" customFormat="1" ht="12.75" customHeight="1">
      <c r="A2204" s="98">
        <v>313</v>
      </c>
      <c r="B2204" s="99" t="s">
        <v>632</v>
      </c>
      <c r="C2204" s="96" t="s">
        <v>912</v>
      </c>
      <c r="E2204" s="91">
        <f t="shared" si="39"/>
        <v>0</v>
      </c>
      <c r="F2204" s="91">
        <f t="shared" si="40"/>
        <v>0</v>
      </c>
      <c r="G2204" s="91">
        <f t="shared" si="41"/>
        <v>0</v>
      </c>
      <c r="H2204" s="91">
        <f t="shared" si="42"/>
        <v>0</v>
      </c>
      <c r="I2204" s="91">
        <f t="shared" si="43"/>
        <v>0</v>
      </c>
      <c r="J2204" s="91">
        <f t="shared" si="44"/>
        <v>0</v>
      </c>
      <c r="K2204" s="91">
        <f t="shared" si="45"/>
        <v>0</v>
      </c>
      <c r="L2204" s="91">
        <f t="shared" si="46"/>
        <v>0</v>
      </c>
      <c r="M2204" s="91">
        <f t="shared" si="47"/>
        <v>0</v>
      </c>
      <c r="N2204" s="91">
        <f t="shared" si="48"/>
        <v>0</v>
      </c>
      <c r="O2204" s="91">
        <f t="shared" si="49"/>
        <v>0</v>
      </c>
      <c r="P2204" s="91">
        <f t="shared" si="50"/>
        <v>0</v>
      </c>
      <c r="Q2204" s="91">
        <f t="shared" si="51"/>
        <v>0</v>
      </c>
      <c r="R2204" s="91">
        <f t="shared" si="52"/>
        <v>0</v>
      </c>
      <c r="S2204" s="91">
        <f t="shared" si="53"/>
        <v>0</v>
      </c>
      <c r="T2204" s="91">
        <f t="shared" si="54"/>
      </c>
    </row>
    <row r="2205" spans="1:20" s="91" customFormat="1" ht="12.75" customHeight="1">
      <c r="A2205" s="98">
        <v>314</v>
      </c>
      <c r="B2205" s="99" t="s">
        <v>633</v>
      </c>
      <c r="C2205" s="96" t="s">
        <v>912</v>
      </c>
      <c r="E2205" s="91">
        <f t="shared" si="39"/>
        <v>0</v>
      </c>
      <c r="F2205" s="91">
        <f t="shared" si="40"/>
        <v>0</v>
      </c>
      <c r="G2205" s="91">
        <f t="shared" si="41"/>
        <v>0</v>
      </c>
      <c r="H2205" s="91">
        <f t="shared" si="42"/>
        <v>0</v>
      </c>
      <c r="I2205" s="91">
        <f t="shared" si="43"/>
        <v>0</v>
      </c>
      <c r="J2205" s="91">
        <f t="shared" si="44"/>
        <v>0</v>
      </c>
      <c r="K2205" s="91">
        <f t="shared" si="45"/>
        <v>0</v>
      </c>
      <c r="L2205" s="91">
        <f t="shared" si="46"/>
        <v>0</v>
      </c>
      <c r="M2205" s="91">
        <f t="shared" si="47"/>
        <v>0</v>
      </c>
      <c r="N2205" s="91">
        <f t="shared" si="48"/>
        <v>0</v>
      </c>
      <c r="O2205" s="91">
        <f t="shared" si="49"/>
        <v>0</v>
      </c>
      <c r="P2205" s="91">
        <f t="shared" si="50"/>
        <v>0</v>
      </c>
      <c r="Q2205" s="91">
        <f t="shared" si="51"/>
        <v>0</v>
      </c>
      <c r="R2205" s="91">
        <f t="shared" si="52"/>
        <v>0</v>
      </c>
      <c r="S2205" s="91">
        <f t="shared" si="53"/>
        <v>0</v>
      </c>
      <c r="T2205" s="91">
        <f t="shared" si="54"/>
      </c>
    </row>
    <row r="2206" spans="1:20" s="91" customFormat="1" ht="12.75" customHeight="1">
      <c r="A2206" s="98">
        <v>315</v>
      </c>
      <c r="B2206" s="99" t="s">
        <v>634</v>
      </c>
      <c r="C2206" s="96" t="s">
        <v>912</v>
      </c>
      <c r="E2206" s="91">
        <f t="shared" si="39"/>
        <v>0</v>
      </c>
      <c r="F2206" s="91">
        <f t="shared" si="40"/>
        <v>0</v>
      </c>
      <c r="G2206" s="91">
        <f t="shared" si="41"/>
        <v>0</v>
      </c>
      <c r="H2206" s="91">
        <f t="shared" si="42"/>
        <v>0</v>
      </c>
      <c r="I2206" s="91">
        <f t="shared" si="43"/>
        <v>0</v>
      </c>
      <c r="J2206" s="91">
        <f t="shared" si="44"/>
        <v>0</v>
      </c>
      <c r="K2206" s="91">
        <f t="shared" si="45"/>
        <v>0</v>
      </c>
      <c r="L2206" s="91">
        <f t="shared" si="46"/>
        <v>0</v>
      </c>
      <c r="M2206" s="91">
        <f t="shared" si="47"/>
        <v>0</v>
      </c>
      <c r="N2206" s="91">
        <f t="shared" si="48"/>
        <v>0</v>
      </c>
      <c r="O2206" s="91">
        <f t="shared" si="49"/>
        <v>0</v>
      </c>
      <c r="P2206" s="91">
        <f t="shared" si="50"/>
        <v>0</v>
      </c>
      <c r="Q2206" s="91">
        <f t="shared" si="51"/>
        <v>0</v>
      </c>
      <c r="R2206" s="91">
        <f t="shared" si="52"/>
        <v>0</v>
      </c>
      <c r="S2206" s="91">
        <f t="shared" si="53"/>
        <v>0</v>
      </c>
      <c r="T2206" s="91">
        <f t="shared" si="54"/>
      </c>
    </row>
    <row r="2207" spans="1:20" s="91" customFormat="1" ht="12.75" customHeight="1">
      <c r="A2207" s="98">
        <v>316</v>
      </c>
      <c r="B2207" s="99" t="s">
        <v>635</v>
      </c>
      <c r="C2207" s="96" t="s">
        <v>912</v>
      </c>
      <c r="E2207" s="91">
        <f t="shared" si="39"/>
        <v>0</v>
      </c>
      <c r="F2207" s="91">
        <f t="shared" si="40"/>
        <v>0</v>
      </c>
      <c r="G2207" s="91">
        <f t="shared" si="41"/>
        <v>0</v>
      </c>
      <c r="H2207" s="91">
        <f t="shared" si="42"/>
        <v>0</v>
      </c>
      <c r="I2207" s="91">
        <f t="shared" si="43"/>
        <v>0</v>
      </c>
      <c r="J2207" s="91">
        <f t="shared" si="44"/>
        <v>0</v>
      </c>
      <c r="K2207" s="91">
        <f t="shared" si="45"/>
        <v>0</v>
      </c>
      <c r="L2207" s="91">
        <f t="shared" si="46"/>
        <v>0</v>
      </c>
      <c r="M2207" s="91">
        <f t="shared" si="47"/>
        <v>0</v>
      </c>
      <c r="N2207" s="91">
        <f t="shared" si="48"/>
        <v>0</v>
      </c>
      <c r="O2207" s="91">
        <f t="shared" si="49"/>
        <v>0</v>
      </c>
      <c r="P2207" s="91">
        <f t="shared" si="50"/>
        <v>0</v>
      </c>
      <c r="Q2207" s="91">
        <f t="shared" si="51"/>
        <v>0</v>
      </c>
      <c r="R2207" s="91">
        <f t="shared" si="52"/>
        <v>0</v>
      </c>
      <c r="S2207" s="91">
        <f t="shared" si="53"/>
        <v>0</v>
      </c>
      <c r="T2207" s="91">
        <f t="shared" si="54"/>
      </c>
    </row>
    <row r="2208" spans="1:20" s="91" customFormat="1" ht="12.75" customHeight="1">
      <c r="A2208" s="98">
        <v>317</v>
      </c>
      <c r="B2208" s="99" t="s">
        <v>636</v>
      </c>
      <c r="C2208" s="96" t="s">
        <v>912</v>
      </c>
      <c r="E2208" s="91">
        <f t="shared" si="39"/>
        <v>0</v>
      </c>
      <c r="F2208" s="91">
        <f t="shared" si="40"/>
        <v>0</v>
      </c>
      <c r="G2208" s="91">
        <f t="shared" si="41"/>
        <v>0</v>
      </c>
      <c r="H2208" s="91">
        <f t="shared" si="42"/>
        <v>0</v>
      </c>
      <c r="I2208" s="91">
        <f t="shared" si="43"/>
        <v>0</v>
      </c>
      <c r="J2208" s="91">
        <f t="shared" si="44"/>
        <v>0</v>
      </c>
      <c r="K2208" s="91">
        <f t="shared" si="45"/>
        <v>0</v>
      </c>
      <c r="L2208" s="91">
        <f t="shared" si="46"/>
        <v>0</v>
      </c>
      <c r="M2208" s="91">
        <f t="shared" si="47"/>
        <v>0</v>
      </c>
      <c r="N2208" s="91">
        <f t="shared" si="48"/>
        <v>0</v>
      </c>
      <c r="O2208" s="91">
        <f t="shared" si="49"/>
        <v>0</v>
      </c>
      <c r="P2208" s="91">
        <f t="shared" si="50"/>
        <v>0</v>
      </c>
      <c r="Q2208" s="91">
        <f t="shared" si="51"/>
        <v>0</v>
      </c>
      <c r="R2208" s="91">
        <f t="shared" si="52"/>
        <v>0</v>
      </c>
      <c r="S2208" s="91">
        <f t="shared" si="53"/>
        <v>0</v>
      </c>
      <c r="T2208" s="91">
        <f t="shared" si="54"/>
      </c>
    </row>
    <row r="2209" spans="1:20" s="91" customFormat="1" ht="12.75" customHeight="1">
      <c r="A2209" s="98">
        <v>318</v>
      </c>
      <c r="B2209" s="99" t="s">
        <v>637</v>
      </c>
      <c r="C2209" s="96" t="s">
        <v>912</v>
      </c>
      <c r="E2209" s="91">
        <f t="shared" si="39"/>
        <v>0</v>
      </c>
      <c r="F2209" s="91">
        <f t="shared" si="40"/>
        <v>0</v>
      </c>
      <c r="G2209" s="91">
        <f t="shared" si="41"/>
        <v>0</v>
      </c>
      <c r="H2209" s="91">
        <f t="shared" si="42"/>
        <v>0</v>
      </c>
      <c r="I2209" s="91">
        <f t="shared" si="43"/>
        <v>0</v>
      </c>
      <c r="J2209" s="91">
        <f t="shared" si="44"/>
        <v>0</v>
      </c>
      <c r="K2209" s="91">
        <f t="shared" si="45"/>
        <v>0</v>
      </c>
      <c r="L2209" s="91">
        <f t="shared" si="46"/>
        <v>0</v>
      </c>
      <c r="M2209" s="91">
        <f t="shared" si="47"/>
        <v>0</v>
      </c>
      <c r="N2209" s="91">
        <f t="shared" si="48"/>
        <v>0</v>
      </c>
      <c r="O2209" s="91">
        <f t="shared" si="49"/>
        <v>0</v>
      </c>
      <c r="P2209" s="91">
        <f t="shared" si="50"/>
        <v>0</v>
      </c>
      <c r="Q2209" s="91">
        <f t="shared" si="51"/>
        <v>0</v>
      </c>
      <c r="R2209" s="91">
        <f t="shared" si="52"/>
        <v>0</v>
      </c>
      <c r="S2209" s="91">
        <f t="shared" si="53"/>
        <v>0</v>
      </c>
      <c r="T2209" s="91">
        <f t="shared" si="54"/>
      </c>
    </row>
    <row r="2210" spans="1:20" s="91" customFormat="1" ht="12.75" customHeight="1">
      <c r="A2210" s="98">
        <v>319</v>
      </c>
      <c r="B2210" s="99" t="s">
        <v>638</v>
      </c>
      <c r="C2210" s="96" t="s">
        <v>912</v>
      </c>
      <c r="E2210" s="91">
        <f t="shared" si="39"/>
        <v>0</v>
      </c>
      <c r="F2210" s="91">
        <f t="shared" si="40"/>
        <v>0</v>
      </c>
      <c r="G2210" s="91">
        <f t="shared" si="41"/>
        <v>0</v>
      </c>
      <c r="H2210" s="91">
        <f t="shared" si="42"/>
        <v>0</v>
      </c>
      <c r="I2210" s="91">
        <f t="shared" si="43"/>
        <v>0</v>
      </c>
      <c r="J2210" s="91">
        <f t="shared" si="44"/>
        <v>0</v>
      </c>
      <c r="K2210" s="91">
        <f t="shared" si="45"/>
        <v>0</v>
      </c>
      <c r="L2210" s="91">
        <f t="shared" si="46"/>
        <v>0</v>
      </c>
      <c r="M2210" s="91">
        <f t="shared" si="47"/>
        <v>0</v>
      </c>
      <c r="N2210" s="91">
        <f t="shared" si="48"/>
        <v>0</v>
      </c>
      <c r="O2210" s="91">
        <f t="shared" si="49"/>
        <v>0</v>
      </c>
      <c r="P2210" s="91">
        <f t="shared" si="50"/>
        <v>0</v>
      </c>
      <c r="Q2210" s="91">
        <f t="shared" si="51"/>
        <v>0</v>
      </c>
      <c r="R2210" s="91">
        <f t="shared" si="52"/>
        <v>0</v>
      </c>
      <c r="S2210" s="91">
        <f t="shared" si="53"/>
        <v>0</v>
      </c>
      <c r="T2210" s="91">
        <f t="shared" si="54"/>
      </c>
    </row>
    <row r="2211" spans="1:20" s="91" customFormat="1" ht="12.75" customHeight="1">
      <c r="A2211" s="98">
        <v>322</v>
      </c>
      <c r="B2211" s="99" t="s">
        <v>654</v>
      </c>
      <c r="C2211" s="96" t="s">
        <v>903</v>
      </c>
      <c r="E2211" s="91">
        <f t="shared" si="39"/>
        <v>0</v>
      </c>
      <c r="F2211" s="91">
        <f t="shared" si="40"/>
        <v>0</v>
      </c>
      <c r="G2211" s="91">
        <f t="shared" si="41"/>
        <v>0</v>
      </c>
      <c r="H2211" s="91">
        <f t="shared" si="42"/>
        <v>0</v>
      </c>
      <c r="I2211" s="91">
        <f t="shared" si="43"/>
        <v>0</v>
      </c>
      <c r="J2211" s="91">
        <f t="shared" si="44"/>
        <v>0</v>
      </c>
      <c r="K2211" s="91">
        <f t="shared" si="45"/>
        <v>0</v>
      </c>
      <c r="L2211" s="91">
        <f t="shared" si="46"/>
        <v>0</v>
      </c>
      <c r="M2211" s="91">
        <f t="shared" si="47"/>
        <v>0</v>
      </c>
      <c r="N2211" s="91">
        <f t="shared" si="48"/>
        <v>0</v>
      </c>
      <c r="O2211" s="91">
        <f t="shared" si="49"/>
        <v>0</v>
      </c>
      <c r="P2211" s="91">
        <f t="shared" si="50"/>
        <v>0</v>
      </c>
      <c r="Q2211" s="91">
        <f t="shared" si="51"/>
        <v>0</v>
      </c>
      <c r="R2211" s="91">
        <f t="shared" si="52"/>
        <v>0</v>
      </c>
      <c r="S2211" s="91">
        <f t="shared" si="53"/>
        <v>0</v>
      </c>
      <c r="T2211" s="91">
        <f t="shared" si="54"/>
      </c>
    </row>
    <row r="2212" spans="1:20" s="91" customFormat="1" ht="12.75" customHeight="1">
      <c r="A2212" s="98">
        <v>323</v>
      </c>
      <c r="B2212" s="99" t="s">
        <v>655</v>
      </c>
      <c r="C2212" s="104">
        <v>20000</v>
      </c>
      <c r="E2212" s="91">
        <f t="shared" si="39"/>
        <v>0</v>
      </c>
      <c r="F2212" s="91">
        <f t="shared" si="40"/>
        <v>0</v>
      </c>
      <c r="G2212" s="91">
        <f t="shared" si="41"/>
        <v>0</v>
      </c>
      <c r="H2212" s="91">
        <f t="shared" si="42"/>
        <v>0</v>
      </c>
      <c r="I2212" s="91">
        <f t="shared" si="43"/>
        <v>0</v>
      </c>
      <c r="J2212" s="91">
        <f t="shared" si="44"/>
        <v>0</v>
      </c>
      <c r="K2212" s="91">
        <f t="shared" si="45"/>
        <v>0</v>
      </c>
      <c r="L2212" s="91">
        <f t="shared" si="46"/>
        <v>0</v>
      </c>
      <c r="M2212" s="91">
        <f t="shared" si="47"/>
        <v>0</v>
      </c>
      <c r="N2212" s="91">
        <f t="shared" si="48"/>
        <v>0</v>
      </c>
      <c r="O2212" s="91">
        <f t="shared" si="49"/>
        <v>0</v>
      </c>
      <c r="P2212" s="91">
        <f t="shared" si="50"/>
        <v>0</v>
      </c>
      <c r="Q2212" s="91">
        <f t="shared" si="51"/>
        <v>0</v>
      </c>
      <c r="R2212" s="91">
        <f t="shared" si="52"/>
        <v>0</v>
      </c>
      <c r="S2212" s="91">
        <f t="shared" si="53"/>
        <v>0</v>
      </c>
      <c r="T2212" s="91">
        <f t="shared" si="54"/>
      </c>
    </row>
    <row r="2213" spans="1:20" s="91" customFormat="1" ht="12.75" customHeight="1">
      <c r="A2213" s="98">
        <v>324</v>
      </c>
      <c r="B2213" s="99" t="s">
        <v>516</v>
      </c>
      <c r="C2213" s="104">
        <v>80000</v>
      </c>
      <c r="E2213" s="91">
        <f t="shared" si="39"/>
        <v>0</v>
      </c>
      <c r="F2213" s="91">
        <f t="shared" si="40"/>
        <v>0</v>
      </c>
      <c r="G2213" s="91">
        <f t="shared" si="41"/>
        <v>0</v>
      </c>
      <c r="H2213" s="91">
        <f t="shared" si="42"/>
        <v>0</v>
      </c>
      <c r="I2213" s="91">
        <f t="shared" si="43"/>
        <v>0</v>
      </c>
      <c r="J2213" s="91">
        <f t="shared" si="44"/>
        <v>0</v>
      </c>
      <c r="K2213" s="91">
        <f t="shared" si="45"/>
        <v>0</v>
      </c>
      <c r="L2213" s="91">
        <f t="shared" si="46"/>
        <v>0</v>
      </c>
      <c r="M2213" s="91">
        <f t="shared" si="47"/>
        <v>0</v>
      </c>
      <c r="N2213" s="91">
        <f t="shared" si="48"/>
        <v>0</v>
      </c>
      <c r="O2213" s="91">
        <f t="shared" si="49"/>
        <v>0</v>
      </c>
      <c r="P2213" s="91">
        <f t="shared" si="50"/>
        <v>0</v>
      </c>
      <c r="Q2213" s="91">
        <f t="shared" si="51"/>
        <v>0</v>
      </c>
      <c r="R2213" s="91">
        <f t="shared" si="52"/>
        <v>0</v>
      </c>
      <c r="S2213" s="91">
        <f t="shared" si="53"/>
        <v>0</v>
      </c>
      <c r="T2213" s="91">
        <f t="shared" si="54"/>
      </c>
    </row>
    <row r="2214" spans="1:20" s="91" customFormat="1" ht="12.75" customHeight="1">
      <c r="A2214" s="98">
        <v>328</v>
      </c>
      <c r="B2214" s="99" t="s">
        <v>659</v>
      </c>
      <c r="C2214" s="96" t="s">
        <v>904</v>
      </c>
      <c r="E2214" s="91">
        <f t="shared" si="39"/>
        <v>0</v>
      </c>
      <c r="F2214" s="91">
        <f t="shared" si="40"/>
        <v>0</v>
      </c>
      <c r="G2214" s="91">
        <f t="shared" si="41"/>
        <v>0</v>
      </c>
      <c r="H2214" s="91">
        <f t="shared" si="42"/>
        <v>0</v>
      </c>
      <c r="I2214" s="91">
        <f t="shared" si="43"/>
        <v>0</v>
      </c>
      <c r="J2214" s="91">
        <f t="shared" si="44"/>
        <v>0</v>
      </c>
      <c r="K2214" s="91">
        <f t="shared" si="45"/>
        <v>0</v>
      </c>
      <c r="L2214" s="91">
        <f t="shared" si="46"/>
        <v>0</v>
      </c>
      <c r="M2214" s="91">
        <f t="shared" si="47"/>
        <v>0</v>
      </c>
      <c r="N2214" s="91">
        <f t="shared" si="48"/>
        <v>0</v>
      </c>
      <c r="O2214" s="91">
        <f t="shared" si="49"/>
        <v>0</v>
      </c>
      <c r="P2214" s="91">
        <f t="shared" si="50"/>
        <v>0</v>
      </c>
      <c r="Q2214" s="91">
        <f t="shared" si="51"/>
        <v>0</v>
      </c>
      <c r="R2214" s="91">
        <f t="shared" si="52"/>
        <v>0</v>
      </c>
      <c r="S2214" s="91">
        <f t="shared" si="53"/>
        <v>0</v>
      </c>
      <c r="T2214" s="91">
        <f t="shared" si="54"/>
      </c>
    </row>
    <row r="2215" spans="1:20" s="91" customFormat="1" ht="12.75" customHeight="1">
      <c r="A2215" s="98">
        <v>329</v>
      </c>
      <c r="B2215" s="99" t="s">
        <v>660</v>
      </c>
      <c r="C2215" s="104">
        <v>500000</v>
      </c>
      <c r="E2215" s="91">
        <f t="shared" si="39"/>
        <v>0</v>
      </c>
      <c r="F2215" s="91">
        <f t="shared" si="40"/>
        <v>0</v>
      </c>
      <c r="G2215" s="91">
        <f t="shared" si="41"/>
        <v>0</v>
      </c>
      <c r="H2215" s="91">
        <f t="shared" si="42"/>
        <v>0</v>
      </c>
      <c r="I2215" s="91">
        <f t="shared" si="43"/>
        <v>0</v>
      </c>
      <c r="J2215" s="91">
        <f t="shared" si="44"/>
        <v>0</v>
      </c>
      <c r="K2215" s="91">
        <f t="shared" si="45"/>
        <v>0</v>
      </c>
      <c r="L2215" s="91">
        <f t="shared" si="46"/>
        <v>0</v>
      </c>
      <c r="M2215" s="91">
        <f t="shared" si="47"/>
        <v>0</v>
      </c>
      <c r="N2215" s="91">
        <f t="shared" si="48"/>
        <v>0</v>
      </c>
      <c r="O2215" s="91">
        <f t="shared" si="49"/>
        <v>0</v>
      </c>
      <c r="P2215" s="91">
        <f t="shared" si="50"/>
        <v>0</v>
      </c>
      <c r="Q2215" s="91">
        <f t="shared" si="51"/>
        <v>0</v>
      </c>
      <c r="R2215" s="91">
        <f t="shared" si="52"/>
        <v>0</v>
      </c>
      <c r="S2215" s="91">
        <f t="shared" si="53"/>
        <v>0</v>
      </c>
      <c r="T2215" s="91">
        <f t="shared" si="54"/>
      </c>
    </row>
    <row r="2216" spans="1:20" s="91" customFormat="1" ht="12.75" customHeight="1">
      <c r="A2216" s="98">
        <v>334</v>
      </c>
      <c r="B2216" s="99" t="s">
        <v>665</v>
      </c>
      <c r="C2216" s="96" t="s">
        <v>903</v>
      </c>
      <c r="E2216" s="91">
        <f t="shared" si="39"/>
        <v>0</v>
      </c>
      <c r="F2216" s="91">
        <f t="shared" si="40"/>
        <v>0</v>
      </c>
      <c r="G2216" s="91">
        <f t="shared" si="41"/>
        <v>0</v>
      </c>
      <c r="H2216" s="91">
        <f t="shared" si="42"/>
        <v>0</v>
      </c>
      <c r="I2216" s="91">
        <f t="shared" si="43"/>
        <v>0</v>
      </c>
      <c r="J2216" s="91">
        <f t="shared" si="44"/>
        <v>0</v>
      </c>
      <c r="K2216" s="91">
        <f t="shared" si="45"/>
        <v>0</v>
      </c>
      <c r="L2216" s="91">
        <f t="shared" si="46"/>
        <v>0</v>
      </c>
      <c r="M2216" s="91">
        <f t="shared" si="47"/>
        <v>0</v>
      </c>
      <c r="N2216" s="91">
        <f t="shared" si="48"/>
        <v>0</v>
      </c>
      <c r="O2216" s="91">
        <f t="shared" si="49"/>
        <v>0</v>
      </c>
      <c r="P2216" s="91">
        <f t="shared" si="50"/>
        <v>0</v>
      </c>
      <c r="Q2216" s="91">
        <f t="shared" si="51"/>
        <v>0</v>
      </c>
      <c r="R2216" s="91">
        <f t="shared" si="52"/>
        <v>0</v>
      </c>
      <c r="S2216" s="91">
        <f t="shared" si="53"/>
        <v>0</v>
      </c>
      <c r="T2216" s="91">
        <f t="shared" si="54"/>
      </c>
    </row>
    <row r="2217" spans="1:20" s="91" customFormat="1" ht="12.75" customHeight="1">
      <c r="A2217" s="98">
        <v>340</v>
      </c>
      <c r="B2217" s="103" t="s">
        <v>672</v>
      </c>
      <c r="C2217" s="96" t="s">
        <v>925</v>
      </c>
      <c r="E2217" s="91">
        <f t="shared" si="39"/>
        <v>0</v>
      </c>
      <c r="F2217" s="91">
        <f t="shared" si="40"/>
        <v>0</v>
      </c>
      <c r="G2217" s="91">
        <f t="shared" si="41"/>
        <v>0</v>
      </c>
      <c r="H2217" s="91">
        <f t="shared" si="42"/>
        <v>0</v>
      </c>
      <c r="I2217" s="91">
        <f t="shared" si="43"/>
        <v>0</v>
      </c>
      <c r="J2217" s="91">
        <f t="shared" si="44"/>
        <v>0</v>
      </c>
      <c r="K2217" s="91">
        <f t="shared" si="45"/>
        <v>0</v>
      </c>
      <c r="L2217" s="91">
        <f t="shared" si="46"/>
        <v>0</v>
      </c>
      <c r="M2217" s="91">
        <f t="shared" si="47"/>
        <v>0</v>
      </c>
      <c r="N2217" s="91">
        <f t="shared" si="48"/>
        <v>0</v>
      </c>
      <c r="O2217" s="91">
        <f t="shared" si="49"/>
        <v>0</v>
      </c>
      <c r="P2217" s="91">
        <f t="shared" si="50"/>
        <v>0</v>
      </c>
      <c r="Q2217" s="91">
        <f t="shared" si="51"/>
        <v>0</v>
      </c>
      <c r="R2217" s="91">
        <f t="shared" si="52"/>
        <v>0</v>
      </c>
      <c r="S2217" s="91">
        <f t="shared" si="53"/>
        <v>0</v>
      </c>
      <c r="T2217" s="91">
        <f t="shared" si="54"/>
      </c>
    </row>
    <row r="2218" spans="1:20" s="91" customFormat="1" ht="12.75" customHeight="1">
      <c r="A2218" s="98">
        <v>342</v>
      </c>
      <c r="B2218" s="103" t="s">
        <v>674</v>
      </c>
      <c r="C2218" s="96" t="s">
        <v>903</v>
      </c>
      <c r="E2218" s="91">
        <f t="shared" si="39"/>
        <v>0</v>
      </c>
      <c r="F2218" s="91">
        <f t="shared" si="40"/>
        <v>0</v>
      </c>
      <c r="G2218" s="91">
        <f t="shared" si="41"/>
        <v>0</v>
      </c>
      <c r="H2218" s="91">
        <f t="shared" si="42"/>
        <v>0</v>
      </c>
      <c r="I2218" s="91">
        <f t="shared" si="43"/>
        <v>0</v>
      </c>
      <c r="J2218" s="91">
        <f t="shared" si="44"/>
        <v>0</v>
      </c>
      <c r="K2218" s="91">
        <f t="shared" si="45"/>
        <v>0</v>
      </c>
      <c r="L2218" s="91">
        <f t="shared" si="46"/>
        <v>0</v>
      </c>
      <c r="M2218" s="91">
        <f t="shared" si="47"/>
        <v>0</v>
      </c>
      <c r="N2218" s="91">
        <f t="shared" si="48"/>
        <v>0</v>
      </c>
      <c r="O2218" s="91">
        <f t="shared" si="49"/>
        <v>0</v>
      </c>
      <c r="P2218" s="91">
        <f t="shared" si="50"/>
        <v>0</v>
      </c>
      <c r="Q2218" s="91">
        <f t="shared" si="51"/>
        <v>0</v>
      </c>
      <c r="R2218" s="91">
        <f t="shared" si="52"/>
        <v>0</v>
      </c>
      <c r="S2218" s="91">
        <f t="shared" si="53"/>
        <v>0</v>
      </c>
      <c r="T2218" s="91">
        <f t="shared" si="54"/>
      </c>
    </row>
    <row r="2219" spans="1:20" s="91" customFormat="1" ht="12.75" customHeight="1">
      <c r="A2219" s="98">
        <v>343</v>
      </c>
      <c r="B2219" s="103" t="s">
        <v>675</v>
      </c>
      <c r="C2219" s="104">
        <v>20000</v>
      </c>
      <c r="E2219" s="91">
        <f t="shared" si="39"/>
        <v>0</v>
      </c>
      <c r="F2219" s="91">
        <f t="shared" si="40"/>
        <v>0</v>
      </c>
      <c r="G2219" s="91">
        <f t="shared" si="41"/>
        <v>0</v>
      </c>
      <c r="H2219" s="91">
        <f t="shared" si="42"/>
        <v>0</v>
      </c>
      <c r="I2219" s="91">
        <f t="shared" si="43"/>
        <v>0</v>
      </c>
      <c r="J2219" s="91">
        <f t="shared" si="44"/>
        <v>0</v>
      </c>
      <c r="K2219" s="91">
        <f t="shared" si="45"/>
        <v>0</v>
      </c>
      <c r="L2219" s="91">
        <f t="shared" si="46"/>
        <v>0</v>
      </c>
      <c r="M2219" s="91">
        <f t="shared" si="47"/>
        <v>0</v>
      </c>
      <c r="N2219" s="91">
        <f t="shared" si="48"/>
        <v>0</v>
      </c>
      <c r="O2219" s="91">
        <f t="shared" si="49"/>
        <v>0</v>
      </c>
      <c r="P2219" s="91">
        <f t="shared" si="50"/>
        <v>0</v>
      </c>
      <c r="Q2219" s="91">
        <f t="shared" si="51"/>
        <v>0</v>
      </c>
      <c r="R2219" s="91">
        <f t="shared" si="52"/>
        <v>0</v>
      </c>
      <c r="S2219" s="91">
        <f t="shared" si="53"/>
        <v>0</v>
      </c>
      <c r="T2219" s="91">
        <f t="shared" si="54"/>
      </c>
    </row>
    <row r="2220" spans="1:20" s="91" customFormat="1" ht="12.75" customHeight="1">
      <c r="A2220" s="98">
        <v>344</v>
      </c>
      <c r="B2220" s="103" t="s">
        <v>676</v>
      </c>
      <c r="C2220" s="104">
        <v>80000</v>
      </c>
      <c r="E2220" s="91">
        <f t="shared" si="39"/>
        <v>0</v>
      </c>
      <c r="F2220" s="91">
        <f t="shared" si="40"/>
        <v>0</v>
      </c>
      <c r="G2220" s="91">
        <f t="shared" si="41"/>
        <v>0</v>
      </c>
      <c r="H2220" s="91">
        <f t="shared" si="42"/>
        <v>0</v>
      </c>
      <c r="I2220" s="91">
        <f t="shared" si="43"/>
        <v>0</v>
      </c>
      <c r="J2220" s="91">
        <f t="shared" si="44"/>
        <v>0</v>
      </c>
      <c r="K2220" s="91">
        <f t="shared" si="45"/>
        <v>0</v>
      </c>
      <c r="L2220" s="91">
        <f t="shared" si="46"/>
        <v>0</v>
      </c>
      <c r="M2220" s="91">
        <f t="shared" si="47"/>
        <v>0</v>
      </c>
      <c r="N2220" s="91">
        <f t="shared" si="48"/>
        <v>0</v>
      </c>
      <c r="O2220" s="91">
        <f t="shared" si="49"/>
        <v>0</v>
      </c>
      <c r="P2220" s="91">
        <f t="shared" si="50"/>
        <v>0</v>
      </c>
      <c r="Q2220" s="91">
        <f t="shared" si="51"/>
        <v>0</v>
      </c>
      <c r="R2220" s="91">
        <f t="shared" si="52"/>
        <v>0</v>
      </c>
      <c r="S2220" s="91">
        <f t="shared" si="53"/>
        <v>0</v>
      </c>
      <c r="T2220" s="91">
        <f t="shared" si="54"/>
      </c>
    </row>
    <row r="2221" spans="1:20" s="91" customFormat="1" ht="12.75" customHeight="1">
      <c r="A2221" s="108">
        <v>351</v>
      </c>
      <c r="B2221" s="99" t="s">
        <v>683</v>
      </c>
      <c r="C2221" s="96" t="s">
        <v>915</v>
      </c>
      <c r="E2221" s="91">
        <f t="shared" si="39"/>
        <v>0</v>
      </c>
      <c r="F2221" s="91">
        <f t="shared" si="40"/>
        <v>0</v>
      </c>
      <c r="G2221" s="91">
        <f t="shared" si="41"/>
        <v>0</v>
      </c>
      <c r="H2221" s="91">
        <f t="shared" si="42"/>
        <v>0</v>
      </c>
      <c r="I2221" s="91">
        <f t="shared" si="43"/>
        <v>0</v>
      </c>
      <c r="J2221" s="91">
        <f t="shared" si="44"/>
        <v>0</v>
      </c>
      <c r="K2221" s="91">
        <f t="shared" si="45"/>
        <v>0</v>
      </c>
      <c r="L2221" s="91">
        <f t="shared" si="46"/>
        <v>0</v>
      </c>
      <c r="M2221" s="91">
        <f t="shared" si="47"/>
        <v>0</v>
      </c>
      <c r="N2221" s="91">
        <f t="shared" si="48"/>
        <v>0</v>
      </c>
      <c r="O2221" s="91">
        <f t="shared" si="49"/>
        <v>0</v>
      </c>
      <c r="P2221" s="91">
        <f t="shared" si="50"/>
        <v>0</v>
      </c>
      <c r="Q2221" s="91">
        <f t="shared" si="51"/>
        <v>0</v>
      </c>
      <c r="R2221" s="91">
        <f t="shared" si="52"/>
        <v>0</v>
      </c>
      <c r="S2221" s="91">
        <f t="shared" si="53"/>
        <v>0</v>
      </c>
      <c r="T2221" s="91">
        <f t="shared" si="54"/>
      </c>
    </row>
    <row r="2222" spans="1:20" s="91" customFormat="1" ht="12.75" customHeight="1">
      <c r="A2222" s="106">
        <v>371</v>
      </c>
      <c r="B2222" s="99" t="s">
        <v>703</v>
      </c>
      <c r="C2222" s="96" t="s">
        <v>915</v>
      </c>
      <c r="E2222" s="91">
        <f t="shared" si="39"/>
        <v>0</v>
      </c>
      <c r="F2222" s="91">
        <f t="shared" si="40"/>
        <v>0</v>
      </c>
      <c r="G2222" s="91">
        <f t="shared" si="41"/>
        <v>0</v>
      </c>
      <c r="H2222" s="91">
        <f t="shared" si="42"/>
        <v>0</v>
      </c>
      <c r="I2222" s="91">
        <f t="shared" si="43"/>
        <v>0</v>
      </c>
      <c r="J2222" s="91">
        <f t="shared" si="44"/>
        <v>0</v>
      </c>
      <c r="K2222" s="91">
        <f t="shared" si="45"/>
        <v>0</v>
      </c>
      <c r="L2222" s="91">
        <f t="shared" si="46"/>
        <v>0</v>
      </c>
      <c r="M2222" s="91">
        <f t="shared" si="47"/>
        <v>0</v>
      </c>
      <c r="N2222" s="91">
        <f t="shared" si="48"/>
        <v>0</v>
      </c>
      <c r="O2222" s="91">
        <f t="shared" si="49"/>
        <v>0</v>
      </c>
      <c r="P2222" s="91">
        <f t="shared" si="50"/>
        <v>0</v>
      </c>
      <c r="Q2222" s="91">
        <f t="shared" si="51"/>
        <v>0</v>
      </c>
      <c r="R2222" s="91">
        <f t="shared" si="52"/>
        <v>0</v>
      </c>
      <c r="S2222" s="91">
        <f t="shared" si="53"/>
        <v>0</v>
      </c>
      <c r="T2222" s="91">
        <f t="shared" si="54"/>
      </c>
    </row>
    <row r="2223" spans="1:20" s="91" customFormat="1" ht="12.75" customHeight="1">
      <c r="A2223" s="106">
        <v>372</v>
      </c>
      <c r="B2223" s="99" t="s">
        <v>704</v>
      </c>
      <c r="C2223" s="96" t="s">
        <v>915</v>
      </c>
      <c r="E2223" s="91">
        <f t="shared" si="39"/>
        <v>0</v>
      </c>
      <c r="F2223" s="91">
        <f t="shared" si="40"/>
        <v>0</v>
      </c>
      <c r="G2223" s="91">
        <f t="shared" si="41"/>
        <v>0</v>
      </c>
      <c r="H2223" s="91">
        <f t="shared" si="42"/>
        <v>0</v>
      </c>
      <c r="I2223" s="91">
        <f t="shared" si="43"/>
        <v>0</v>
      </c>
      <c r="J2223" s="91">
        <f t="shared" si="44"/>
        <v>0</v>
      </c>
      <c r="K2223" s="91">
        <f t="shared" si="45"/>
        <v>0</v>
      </c>
      <c r="L2223" s="91">
        <f t="shared" si="46"/>
        <v>0</v>
      </c>
      <c r="M2223" s="91">
        <f t="shared" si="47"/>
        <v>0</v>
      </c>
      <c r="N2223" s="91">
        <f t="shared" si="48"/>
        <v>0</v>
      </c>
      <c r="O2223" s="91">
        <f t="shared" si="49"/>
        <v>0</v>
      </c>
      <c r="P2223" s="91">
        <f t="shared" si="50"/>
        <v>0</v>
      </c>
      <c r="Q2223" s="91">
        <f t="shared" si="51"/>
        <v>0</v>
      </c>
      <c r="R2223" s="91">
        <f t="shared" si="52"/>
        <v>0</v>
      </c>
      <c r="S2223" s="91">
        <f t="shared" si="53"/>
        <v>0</v>
      </c>
      <c r="T2223" s="91">
        <f t="shared" si="54"/>
      </c>
    </row>
    <row r="2224" spans="1:20" s="91" customFormat="1" ht="12.75" customHeight="1">
      <c r="A2224" s="106">
        <v>374</v>
      </c>
      <c r="B2224" s="103" t="s">
        <v>706</v>
      </c>
      <c r="C2224" s="104">
        <v>20000</v>
      </c>
      <c r="E2224" s="91">
        <f t="shared" si="39"/>
        <v>0</v>
      </c>
      <c r="F2224" s="91">
        <f t="shared" si="40"/>
        <v>0</v>
      </c>
      <c r="G2224" s="91">
        <f t="shared" si="41"/>
        <v>0</v>
      </c>
      <c r="H2224" s="91">
        <f t="shared" si="42"/>
        <v>0</v>
      </c>
      <c r="I2224" s="91">
        <f t="shared" si="43"/>
        <v>0</v>
      </c>
      <c r="J2224" s="91">
        <f t="shared" si="44"/>
        <v>0</v>
      </c>
      <c r="K2224" s="91">
        <f t="shared" si="45"/>
        <v>0</v>
      </c>
      <c r="L2224" s="91">
        <f t="shared" si="46"/>
        <v>0</v>
      </c>
      <c r="M2224" s="91">
        <f t="shared" si="47"/>
        <v>0</v>
      </c>
      <c r="N2224" s="91">
        <f t="shared" si="48"/>
        <v>0</v>
      </c>
      <c r="O2224" s="91">
        <f t="shared" si="49"/>
        <v>0</v>
      </c>
      <c r="P2224" s="91">
        <f t="shared" si="50"/>
        <v>0</v>
      </c>
      <c r="Q2224" s="91">
        <f t="shared" si="51"/>
        <v>0</v>
      </c>
      <c r="R2224" s="91">
        <f t="shared" si="52"/>
        <v>0</v>
      </c>
      <c r="S2224" s="91">
        <f t="shared" si="53"/>
        <v>0</v>
      </c>
      <c r="T2224" s="91">
        <f t="shared" si="54"/>
      </c>
    </row>
    <row r="2225" spans="1:20" s="91" customFormat="1" ht="12.75" customHeight="1">
      <c r="A2225" s="106">
        <v>375</v>
      </c>
      <c r="B2225" s="103" t="s">
        <v>707</v>
      </c>
      <c r="C2225" s="104">
        <v>80000</v>
      </c>
      <c r="E2225" s="91">
        <f t="shared" si="39"/>
        <v>0</v>
      </c>
      <c r="F2225" s="91">
        <f t="shared" si="40"/>
        <v>0</v>
      </c>
      <c r="G2225" s="91">
        <f t="shared" si="41"/>
        <v>0</v>
      </c>
      <c r="H2225" s="91">
        <f t="shared" si="42"/>
        <v>0</v>
      </c>
      <c r="I2225" s="91">
        <f t="shared" si="43"/>
        <v>0</v>
      </c>
      <c r="J2225" s="91">
        <f t="shared" si="44"/>
        <v>0</v>
      </c>
      <c r="K2225" s="91">
        <f t="shared" si="45"/>
        <v>0</v>
      </c>
      <c r="L2225" s="91">
        <f t="shared" si="46"/>
        <v>0</v>
      </c>
      <c r="M2225" s="91">
        <f t="shared" si="47"/>
        <v>0</v>
      </c>
      <c r="N2225" s="91">
        <f t="shared" si="48"/>
        <v>0</v>
      </c>
      <c r="O2225" s="91">
        <f t="shared" si="49"/>
        <v>0</v>
      </c>
      <c r="P2225" s="91">
        <f t="shared" si="50"/>
        <v>0</v>
      </c>
      <c r="Q2225" s="91">
        <f t="shared" si="51"/>
        <v>0</v>
      </c>
      <c r="R2225" s="91">
        <f t="shared" si="52"/>
        <v>0</v>
      </c>
      <c r="S2225" s="91">
        <f t="shared" si="53"/>
        <v>0</v>
      </c>
      <c r="T2225" s="91">
        <f t="shared" si="54"/>
      </c>
    </row>
    <row r="2226" spans="1:20" s="91" customFormat="1" ht="12.75" customHeight="1">
      <c r="A2226" s="98">
        <v>383</v>
      </c>
      <c r="B2226" s="99" t="s">
        <v>708</v>
      </c>
      <c r="C2226" s="96" t="s">
        <v>917</v>
      </c>
      <c r="E2226" s="91">
        <f t="shared" si="39"/>
        <v>0</v>
      </c>
      <c r="F2226" s="91">
        <f t="shared" si="40"/>
        <v>0</v>
      </c>
      <c r="G2226" s="91">
        <f t="shared" si="41"/>
        <v>0</v>
      </c>
      <c r="H2226" s="91">
        <f t="shared" si="42"/>
        <v>0</v>
      </c>
      <c r="I2226" s="91">
        <f t="shared" si="43"/>
        <v>0</v>
      </c>
      <c r="J2226" s="91">
        <f t="shared" si="44"/>
        <v>0</v>
      </c>
      <c r="K2226" s="91">
        <f t="shared" si="45"/>
        <v>0</v>
      </c>
      <c r="L2226" s="91">
        <f t="shared" si="46"/>
        <v>0</v>
      </c>
      <c r="M2226" s="91">
        <f t="shared" si="47"/>
        <v>0</v>
      </c>
      <c r="N2226" s="91">
        <f t="shared" si="48"/>
        <v>0</v>
      </c>
      <c r="O2226" s="91">
        <f t="shared" si="49"/>
        <v>0</v>
      </c>
      <c r="P2226" s="91">
        <f t="shared" si="50"/>
        <v>0</v>
      </c>
      <c r="Q2226" s="91">
        <f t="shared" si="51"/>
        <v>0</v>
      </c>
      <c r="R2226" s="91">
        <f t="shared" si="52"/>
        <v>0</v>
      </c>
      <c r="S2226" s="91">
        <f t="shared" si="53"/>
        <v>0</v>
      </c>
      <c r="T2226" s="91">
        <f t="shared" si="54"/>
      </c>
    </row>
    <row r="2227" spans="1:20" s="91" customFormat="1" ht="12.75" customHeight="1">
      <c r="A2227" s="98">
        <v>390</v>
      </c>
      <c r="B2227" s="99" t="s">
        <v>716</v>
      </c>
      <c r="C2227" s="104">
        <v>20000</v>
      </c>
      <c r="E2227" s="91">
        <f t="shared" si="39"/>
        <v>0</v>
      </c>
      <c r="F2227" s="91">
        <f t="shared" si="40"/>
        <v>0</v>
      </c>
      <c r="G2227" s="91">
        <f t="shared" si="41"/>
        <v>0</v>
      </c>
      <c r="H2227" s="91">
        <f t="shared" si="42"/>
        <v>0</v>
      </c>
      <c r="I2227" s="91">
        <f t="shared" si="43"/>
        <v>0</v>
      </c>
      <c r="J2227" s="91">
        <f t="shared" si="44"/>
        <v>0</v>
      </c>
      <c r="K2227" s="91">
        <f t="shared" si="45"/>
        <v>0</v>
      </c>
      <c r="L2227" s="91">
        <f t="shared" si="46"/>
        <v>0</v>
      </c>
      <c r="M2227" s="91">
        <f t="shared" si="47"/>
        <v>0</v>
      </c>
      <c r="N2227" s="91">
        <f t="shared" si="48"/>
        <v>0</v>
      </c>
      <c r="O2227" s="91">
        <f t="shared" si="49"/>
        <v>0</v>
      </c>
      <c r="P2227" s="91">
        <f t="shared" si="50"/>
        <v>0</v>
      </c>
      <c r="Q2227" s="91">
        <f t="shared" si="51"/>
        <v>0</v>
      </c>
      <c r="R2227" s="91">
        <f t="shared" si="52"/>
        <v>0</v>
      </c>
      <c r="S2227" s="91">
        <f t="shared" si="53"/>
        <v>0</v>
      </c>
      <c r="T2227" s="91">
        <f t="shared" si="54"/>
      </c>
    </row>
    <row r="2228" spans="1:20" s="91" customFormat="1" ht="12.75" customHeight="1">
      <c r="A2228" s="98">
        <v>401</v>
      </c>
      <c r="B2228" s="103" t="s">
        <v>707</v>
      </c>
      <c r="C2228" s="104">
        <v>80000</v>
      </c>
      <c r="E2228" s="91">
        <f t="shared" si="39"/>
        <v>0</v>
      </c>
      <c r="F2228" s="91">
        <f t="shared" si="40"/>
        <v>0</v>
      </c>
      <c r="G2228" s="91">
        <f t="shared" si="41"/>
        <v>0</v>
      </c>
      <c r="H2228" s="91">
        <f t="shared" si="42"/>
        <v>0</v>
      </c>
      <c r="I2228" s="91">
        <f t="shared" si="43"/>
        <v>0</v>
      </c>
      <c r="J2228" s="91">
        <f t="shared" si="44"/>
        <v>0</v>
      </c>
      <c r="K2228" s="91">
        <f t="shared" si="45"/>
        <v>0</v>
      </c>
      <c r="L2228" s="91">
        <f t="shared" si="46"/>
        <v>0</v>
      </c>
      <c r="M2228" s="91">
        <f t="shared" si="47"/>
        <v>0</v>
      </c>
      <c r="N2228" s="91">
        <f t="shared" si="48"/>
        <v>0</v>
      </c>
      <c r="O2228" s="91">
        <f t="shared" si="49"/>
        <v>0</v>
      </c>
      <c r="P2228" s="91">
        <f t="shared" si="50"/>
        <v>0</v>
      </c>
      <c r="Q2228" s="91">
        <f t="shared" si="51"/>
        <v>0</v>
      </c>
      <c r="R2228" s="91">
        <f t="shared" si="52"/>
        <v>0</v>
      </c>
      <c r="S2228" s="91">
        <f t="shared" si="53"/>
        <v>0</v>
      </c>
      <c r="T2228" s="91">
        <f t="shared" si="54"/>
      </c>
    </row>
    <row r="2229" spans="1:20" s="91" customFormat="1" ht="12.75" customHeight="1">
      <c r="A2229" s="98">
        <v>403</v>
      </c>
      <c r="B2229" s="99" t="s">
        <v>730</v>
      </c>
      <c r="C2229" s="96" t="s">
        <v>917</v>
      </c>
      <c r="E2229" s="91">
        <f t="shared" si="39"/>
        <v>0</v>
      </c>
      <c r="F2229" s="91">
        <f t="shared" si="40"/>
        <v>0</v>
      </c>
      <c r="G2229" s="91">
        <f t="shared" si="41"/>
        <v>0</v>
      </c>
      <c r="H2229" s="91">
        <f t="shared" si="42"/>
        <v>0</v>
      </c>
      <c r="I2229" s="91">
        <f t="shared" si="43"/>
        <v>0</v>
      </c>
      <c r="J2229" s="91">
        <f t="shared" si="44"/>
        <v>0</v>
      </c>
      <c r="K2229" s="91">
        <f t="shared" si="45"/>
        <v>0</v>
      </c>
      <c r="L2229" s="91">
        <f t="shared" si="46"/>
        <v>0</v>
      </c>
      <c r="M2229" s="91">
        <f t="shared" si="47"/>
        <v>0</v>
      </c>
      <c r="N2229" s="91">
        <f t="shared" si="48"/>
        <v>0</v>
      </c>
      <c r="O2229" s="91">
        <f t="shared" si="49"/>
        <v>0</v>
      </c>
      <c r="P2229" s="91">
        <f t="shared" si="50"/>
        <v>0</v>
      </c>
      <c r="Q2229" s="91">
        <f t="shared" si="51"/>
        <v>0</v>
      </c>
      <c r="R2229" s="91">
        <f t="shared" si="52"/>
        <v>0</v>
      </c>
      <c r="S2229" s="91">
        <f t="shared" si="53"/>
        <v>0</v>
      </c>
      <c r="T2229" s="91">
        <f t="shared" si="54"/>
      </c>
    </row>
    <row r="2230" spans="1:20" s="91" customFormat="1" ht="12.75" customHeight="1">
      <c r="A2230" s="98">
        <v>409</v>
      </c>
      <c r="B2230" s="99" t="s">
        <v>737</v>
      </c>
      <c r="C2230" s="96" t="s">
        <v>915</v>
      </c>
      <c r="E2230" s="91">
        <f t="shared" si="39"/>
        <v>0</v>
      </c>
      <c r="F2230" s="91">
        <f t="shared" si="40"/>
        <v>0</v>
      </c>
      <c r="G2230" s="91">
        <f t="shared" si="41"/>
        <v>0</v>
      </c>
      <c r="H2230" s="91">
        <f t="shared" si="42"/>
        <v>0</v>
      </c>
      <c r="I2230" s="91">
        <f t="shared" si="43"/>
        <v>0</v>
      </c>
      <c r="J2230" s="91">
        <f t="shared" si="44"/>
        <v>0</v>
      </c>
      <c r="K2230" s="91">
        <f t="shared" si="45"/>
        <v>0</v>
      </c>
      <c r="L2230" s="91">
        <f t="shared" si="46"/>
        <v>0</v>
      </c>
      <c r="M2230" s="91">
        <f t="shared" si="47"/>
        <v>0</v>
      </c>
      <c r="N2230" s="91">
        <f t="shared" si="48"/>
        <v>0</v>
      </c>
      <c r="O2230" s="91">
        <f t="shared" si="49"/>
        <v>0</v>
      </c>
      <c r="P2230" s="91">
        <f t="shared" si="50"/>
        <v>0</v>
      </c>
      <c r="Q2230" s="91">
        <f t="shared" si="51"/>
        <v>0</v>
      </c>
      <c r="R2230" s="91">
        <f t="shared" si="52"/>
        <v>0</v>
      </c>
      <c r="S2230" s="91">
        <f t="shared" si="53"/>
        <v>0</v>
      </c>
      <c r="T2230" s="91">
        <f t="shared" si="54"/>
      </c>
    </row>
    <row r="2231" spans="1:20" s="91" customFormat="1" ht="12.75" customHeight="1">
      <c r="A2231" s="98">
        <v>410</v>
      </c>
      <c r="B2231" s="99" t="s">
        <v>738</v>
      </c>
      <c r="C2231" s="96" t="s">
        <v>915</v>
      </c>
      <c r="E2231" s="91">
        <f t="shared" si="39"/>
        <v>0</v>
      </c>
      <c r="F2231" s="91">
        <f t="shared" si="40"/>
        <v>0</v>
      </c>
      <c r="G2231" s="91">
        <f t="shared" si="41"/>
        <v>0</v>
      </c>
      <c r="H2231" s="91">
        <f t="shared" si="42"/>
        <v>0</v>
      </c>
      <c r="I2231" s="91">
        <f t="shared" si="43"/>
        <v>0</v>
      </c>
      <c r="J2231" s="91">
        <f t="shared" si="44"/>
        <v>0</v>
      </c>
      <c r="K2231" s="91">
        <f t="shared" si="45"/>
        <v>0</v>
      </c>
      <c r="L2231" s="91">
        <f t="shared" si="46"/>
        <v>0</v>
      </c>
      <c r="M2231" s="91">
        <f t="shared" si="47"/>
        <v>0</v>
      </c>
      <c r="N2231" s="91">
        <f t="shared" si="48"/>
        <v>0</v>
      </c>
      <c r="O2231" s="91">
        <f t="shared" si="49"/>
        <v>0</v>
      </c>
      <c r="P2231" s="91">
        <f t="shared" si="50"/>
        <v>0</v>
      </c>
      <c r="Q2231" s="91">
        <f t="shared" si="51"/>
        <v>0</v>
      </c>
      <c r="R2231" s="91">
        <f t="shared" si="52"/>
        <v>0</v>
      </c>
      <c r="S2231" s="91">
        <f t="shared" si="53"/>
        <v>0</v>
      </c>
      <c r="T2231" s="91">
        <f t="shared" si="54"/>
      </c>
    </row>
    <row r="2232" spans="1:20" s="91" customFormat="1" ht="12.75" customHeight="1">
      <c r="A2232" s="98">
        <v>411</v>
      </c>
      <c r="B2232" s="103" t="s">
        <v>740</v>
      </c>
      <c r="C2232" s="96" t="s">
        <v>905</v>
      </c>
      <c r="E2232" s="91">
        <f t="shared" si="39"/>
        <v>0</v>
      </c>
      <c r="F2232" s="91">
        <f t="shared" si="40"/>
        <v>0</v>
      </c>
      <c r="G2232" s="91">
        <f t="shared" si="41"/>
        <v>0</v>
      </c>
      <c r="H2232" s="91">
        <f t="shared" si="42"/>
        <v>0</v>
      </c>
      <c r="I2232" s="91">
        <f t="shared" si="43"/>
        <v>0</v>
      </c>
      <c r="J2232" s="91">
        <f t="shared" si="44"/>
        <v>0</v>
      </c>
      <c r="K2232" s="91">
        <f t="shared" si="45"/>
        <v>0</v>
      </c>
      <c r="L2232" s="91">
        <f t="shared" si="46"/>
        <v>0</v>
      </c>
      <c r="M2232" s="91">
        <f t="shared" si="47"/>
        <v>0</v>
      </c>
      <c r="N2232" s="91">
        <f t="shared" si="48"/>
        <v>0</v>
      </c>
      <c r="O2232" s="91">
        <f t="shared" si="49"/>
        <v>0</v>
      </c>
      <c r="P2232" s="91">
        <f t="shared" si="50"/>
        <v>0</v>
      </c>
      <c r="Q2232" s="91">
        <f t="shared" si="51"/>
        <v>0</v>
      </c>
      <c r="R2232" s="91">
        <f t="shared" si="52"/>
        <v>0</v>
      </c>
      <c r="S2232" s="91">
        <f t="shared" si="53"/>
        <v>0</v>
      </c>
      <c r="T2232" s="91">
        <f t="shared" si="54"/>
      </c>
    </row>
    <row r="2233" spans="1:20" s="91" customFormat="1" ht="12.75" customHeight="1">
      <c r="A2233" s="98">
        <v>414</v>
      </c>
      <c r="B2233" s="103" t="s">
        <v>743</v>
      </c>
      <c r="C2233" s="96" t="s">
        <v>906</v>
      </c>
      <c r="E2233" s="91">
        <f aca="true" t="shared" si="55" ref="E2233:E2257">IF(D$674=A2233,A2233,0)</f>
        <v>0</v>
      </c>
      <c r="F2233" s="91">
        <f aca="true" t="shared" si="56" ref="F2233:F2257">IF(D$677=A2233,A2233,0)</f>
        <v>0</v>
      </c>
      <c r="G2233" s="91">
        <f aca="true" t="shared" si="57" ref="G2233:G2257">IF(D$680=A2233,A2233,0)</f>
        <v>0</v>
      </c>
      <c r="H2233" s="91">
        <f aca="true" t="shared" si="58" ref="H2233:H2257">IF(D$683=A2233,A2233,0)</f>
        <v>0</v>
      </c>
      <c r="I2233" s="91">
        <f aca="true" t="shared" si="59" ref="I2233:I2257">IF(D$686=A2233,A2233,0)</f>
        <v>0</v>
      </c>
      <c r="J2233" s="91">
        <f aca="true" t="shared" si="60" ref="J2233:J2257">IF(D$689=A2233,A2233,0)</f>
        <v>0</v>
      </c>
      <c r="K2233" s="91">
        <f aca="true" t="shared" si="61" ref="K2233:K2257">IF(D$692=A2233,A2233,0)</f>
        <v>0</v>
      </c>
      <c r="L2233" s="91">
        <f aca="true" t="shared" si="62" ref="L2233:L2257">IF(D$695=A2233,A2233,0)</f>
        <v>0</v>
      </c>
      <c r="M2233" s="91">
        <f aca="true" t="shared" si="63" ref="M2233:M2257">IF(D$698=A2233,A2233,0)</f>
        <v>0</v>
      </c>
      <c r="N2233" s="91">
        <f aca="true" t="shared" si="64" ref="N2233:N2257">IF(D$701=A2233,A2233,0)</f>
        <v>0</v>
      </c>
      <c r="O2233" s="91">
        <f aca="true" t="shared" si="65" ref="O2233:O2257">IF(D$704=A2233,A2233,0)</f>
        <v>0</v>
      </c>
      <c r="P2233" s="91">
        <f aca="true" t="shared" si="66" ref="P2233:P2257">IF(D$707=A2233,A2233,0)</f>
        <v>0</v>
      </c>
      <c r="Q2233" s="91">
        <f aca="true" t="shared" si="67" ref="Q2233:Q2257">IF(D$718=A2233,A2233,0)</f>
        <v>0</v>
      </c>
      <c r="R2233" s="91">
        <f aca="true" t="shared" si="68" ref="R2233:R2257">IF(D$721=A2233,A2233,0)</f>
        <v>0</v>
      </c>
      <c r="S2233" s="91">
        <f aca="true" t="shared" si="69" ref="S2233:S2257">IF(D$724=A2233,A2233,0)</f>
        <v>0</v>
      </c>
      <c r="T2233" s="91">
        <f aca="true" t="shared" si="70" ref="T2233:T2257">IF(SUM(E2233:S2233)&gt;1,A2233,"")</f>
      </c>
    </row>
    <row r="2234" spans="1:20" s="91" customFormat="1" ht="12.75" customHeight="1">
      <c r="A2234" s="98">
        <v>415</v>
      </c>
      <c r="B2234" s="103" t="s">
        <v>744</v>
      </c>
      <c r="C2234" s="96" t="s">
        <v>907</v>
      </c>
      <c r="E2234" s="91">
        <f t="shared" si="55"/>
        <v>0</v>
      </c>
      <c r="F2234" s="91">
        <f t="shared" si="56"/>
        <v>0</v>
      </c>
      <c r="G2234" s="91">
        <f t="shared" si="57"/>
        <v>0</v>
      </c>
      <c r="H2234" s="91">
        <f t="shared" si="58"/>
        <v>0</v>
      </c>
      <c r="I2234" s="91">
        <f t="shared" si="59"/>
        <v>0</v>
      </c>
      <c r="J2234" s="91">
        <f t="shared" si="60"/>
        <v>0</v>
      </c>
      <c r="K2234" s="91">
        <f t="shared" si="61"/>
        <v>0</v>
      </c>
      <c r="L2234" s="91">
        <f t="shared" si="62"/>
        <v>0</v>
      </c>
      <c r="M2234" s="91">
        <f t="shared" si="63"/>
        <v>0</v>
      </c>
      <c r="N2234" s="91">
        <f t="shared" si="64"/>
        <v>0</v>
      </c>
      <c r="O2234" s="91">
        <f t="shared" si="65"/>
        <v>0</v>
      </c>
      <c r="P2234" s="91">
        <f t="shared" si="66"/>
        <v>0</v>
      </c>
      <c r="Q2234" s="91">
        <f t="shared" si="67"/>
        <v>0</v>
      </c>
      <c r="R2234" s="91">
        <f t="shared" si="68"/>
        <v>0</v>
      </c>
      <c r="S2234" s="91">
        <f t="shared" si="69"/>
        <v>0</v>
      </c>
      <c r="T2234" s="91">
        <f t="shared" si="70"/>
      </c>
    </row>
    <row r="2235" spans="1:20" s="91" customFormat="1" ht="12.75" customHeight="1">
      <c r="A2235" s="98">
        <v>416</v>
      </c>
      <c r="B2235" s="103" t="s">
        <v>745</v>
      </c>
      <c r="C2235" s="96" t="s">
        <v>908</v>
      </c>
      <c r="E2235" s="91">
        <f t="shared" si="55"/>
        <v>0</v>
      </c>
      <c r="F2235" s="91">
        <f t="shared" si="56"/>
        <v>0</v>
      </c>
      <c r="G2235" s="91">
        <f t="shared" si="57"/>
        <v>0</v>
      </c>
      <c r="H2235" s="91">
        <f t="shared" si="58"/>
        <v>0</v>
      </c>
      <c r="I2235" s="91">
        <f t="shared" si="59"/>
        <v>0</v>
      </c>
      <c r="J2235" s="91">
        <f t="shared" si="60"/>
        <v>0</v>
      </c>
      <c r="K2235" s="91">
        <f t="shared" si="61"/>
        <v>0</v>
      </c>
      <c r="L2235" s="91">
        <f t="shared" si="62"/>
        <v>0</v>
      </c>
      <c r="M2235" s="91">
        <f t="shared" si="63"/>
        <v>0</v>
      </c>
      <c r="N2235" s="91">
        <f t="shared" si="64"/>
        <v>0</v>
      </c>
      <c r="O2235" s="91">
        <f t="shared" si="65"/>
        <v>0</v>
      </c>
      <c r="P2235" s="91">
        <f t="shared" si="66"/>
        <v>0</v>
      </c>
      <c r="Q2235" s="91">
        <f t="shared" si="67"/>
        <v>0</v>
      </c>
      <c r="R2235" s="91">
        <f t="shared" si="68"/>
        <v>0</v>
      </c>
      <c r="S2235" s="91">
        <f t="shared" si="69"/>
        <v>0</v>
      </c>
      <c r="T2235" s="91">
        <f t="shared" si="70"/>
      </c>
    </row>
    <row r="2236" spans="1:20" s="91" customFormat="1" ht="12.75" customHeight="1">
      <c r="A2236" s="98">
        <v>417</v>
      </c>
      <c r="B2236" s="103" t="s">
        <v>746</v>
      </c>
      <c r="C2236" s="96" t="s">
        <v>909</v>
      </c>
      <c r="E2236" s="91">
        <f t="shared" si="55"/>
        <v>0</v>
      </c>
      <c r="F2236" s="91">
        <f t="shared" si="56"/>
        <v>0</v>
      </c>
      <c r="G2236" s="91">
        <f t="shared" si="57"/>
        <v>0</v>
      </c>
      <c r="H2236" s="91">
        <f t="shared" si="58"/>
        <v>0</v>
      </c>
      <c r="I2236" s="91">
        <f t="shared" si="59"/>
        <v>0</v>
      </c>
      <c r="J2236" s="91">
        <f t="shared" si="60"/>
        <v>0</v>
      </c>
      <c r="K2236" s="91">
        <f t="shared" si="61"/>
        <v>0</v>
      </c>
      <c r="L2236" s="91">
        <f t="shared" si="62"/>
        <v>0</v>
      </c>
      <c r="M2236" s="91">
        <f t="shared" si="63"/>
        <v>0</v>
      </c>
      <c r="N2236" s="91">
        <f t="shared" si="64"/>
        <v>0</v>
      </c>
      <c r="O2236" s="91">
        <f t="shared" si="65"/>
        <v>0</v>
      </c>
      <c r="P2236" s="91">
        <f t="shared" si="66"/>
        <v>0</v>
      </c>
      <c r="Q2236" s="91">
        <f t="shared" si="67"/>
        <v>0</v>
      </c>
      <c r="R2236" s="91">
        <f t="shared" si="68"/>
        <v>0</v>
      </c>
      <c r="S2236" s="91">
        <f t="shared" si="69"/>
        <v>0</v>
      </c>
      <c r="T2236" s="91">
        <f t="shared" si="70"/>
      </c>
    </row>
    <row r="2237" spans="1:20" s="91" customFormat="1" ht="12.75" customHeight="1">
      <c r="A2237" s="98">
        <v>418</v>
      </c>
      <c r="B2237" s="103" t="s">
        <v>747</v>
      </c>
      <c r="C2237" s="96" t="s">
        <v>910</v>
      </c>
      <c r="E2237" s="91">
        <f t="shared" si="55"/>
        <v>0</v>
      </c>
      <c r="F2237" s="91">
        <f t="shared" si="56"/>
        <v>0</v>
      </c>
      <c r="G2237" s="91">
        <f t="shared" si="57"/>
        <v>0</v>
      </c>
      <c r="H2237" s="91">
        <f t="shared" si="58"/>
        <v>0</v>
      </c>
      <c r="I2237" s="91">
        <f t="shared" si="59"/>
        <v>0</v>
      </c>
      <c r="J2237" s="91">
        <f t="shared" si="60"/>
        <v>0</v>
      </c>
      <c r="K2237" s="91">
        <f t="shared" si="61"/>
        <v>0</v>
      </c>
      <c r="L2237" s="91">
        <f t="shared" si="62"/>
        <v>0</v>
      </c>
      <c r="M2237" s="91">
        <f t="shared" si="63"/>
        <v>0</v>
      </c>
      <c r="N2237" s="91">
        <f t="shared" si="64"/>
        <v>0</v>
      </c>
      <c r="O2237" s="91">
        <f t="shared" si="65"/>
        <v>0</v>
      </c>
      <c r="P2237" s="91">
        <f t="shared" si="66"/>
        <v>0</v>
      </c>
      <c r="Q2237" s="91">
        <f t="shared" si="67"/>
        <v>0</v>
      </c>
      <c r="R2237" s="91">
        <f t="shared" si="68"/>
        <v>0</v>
      </c>
      <c r="S2237" s="91">
        <f t="shared" si="69"/>
        <v>0</v>
      </c>
      <c r="T2237" s="91">
        <f t="shared" si="70"/>
      </c>
    </row>
    <row r="2238" spans="1:20" s="91" customFormat="1" ht="12.75" customHeight="1">
      <c r="A2238" s="98">
        <v>419</v>
      </c>
      <c r="B2238" s="103" t="s">
        <v>1054</v>
      </c>
      <c r="C2238" s="96" t="s">
        <v>911</v>
      </c>
      <c r="E2238" s="91">
        <f t="shared" si="55"/>
        <v>0</v>
      </c>
      <c r="F2238" s="91">
        <f t="shared" si="56"/>
        <v>0</v>
      </c>
      <c r="G2238" s="91">
        <f t="shared" si="57"/>
        <v>0</v>
      </c>
      <c r="H2238" s="91">
        <f t="shared" si="58"/>
        <v>0</v>
      </c>
      <c r="I2238" s="91">
        <f t="shared" si="59"/>
        <v>0</v>
      </c>
      <c r="J2238" s="91">
        <f t="shared" si="60"/>
        <v>0</v>
      </c>
      <c r="K2238" s="91">
        <f t="shared" si="61"/>
        <v>0</v>
      </c>
      <c r="L2238" s="91">
        <f t="shared" si="62"/>
        <v>0</v>
      </c>
      <c r="M2238" s="91">
        <f t="shared" si="63"/>
        <v>0</v>
      </c>
      <c r="N2238" s="91">
        <f t="shared" si="64"/>
        <v>0</v>
      </c>
      <c r="O2238" s="91">
        <f t="shared" si="65"/>
        <v>0</v>
      </c>
      <c r="P2238" s="91">
        <f t="shared" si="66"/>
        <v>0</v>
      </c>
      <c r="Q2238" s="91">
        <f t="shared" si="67"/>
        <v>0</v>
      </c>
      <c r="R2238" s="91">
        <f t="shared" si="68"/>
        <v>0</v>
      </c>
      <c r="S2238" s="91">
        <f t="shared" si="69"/>
        <v>0</v>
      </c>
      <c r="T2238" s="91">
        <f t="shared" si="70"/>
      </c>
    </row>
    <row r="2239" spans="1:20" s="91" customFormat="1" ht="12.75" customHeight="1">
      <c r="A2239" s="98">
        <v>420</v>
      </c>
      <c r="B2239" s="99" t="s">
        <v>748</v>
      </c>
      <c r="C2239" s="104">
        <v>20000</v>
      </c>
      <c r="E2239" s="91">
        <f t="shared" si="55"/>
        <v>0</v>
      </c>
      <c r="F2239" s="91">
        <f t="shared" si="56"/>
        <v>0</v>
      </c>
      <c r="G2239" s="91">
        <f t="shared" si="57"/>
        <v>0</v>
      </c>
      <c r="H2239" s="91">
        <f t="shared" si="58"/>
        <v>0</v>
      </c>
      <c r="I2239" s="91">
        <f t="shared" si="59"/>
        <v>0</v>
      </c>
      <c r="J2239" s="91">
        <f t="shared" si="60"/>
        <v>0</v>
      </c>
      <c r="K2239" s="91">
        <f t="shared" si="61"/>
        <v>0</v>
      </c>
      <c r="L2239" s="91">
        <f t="shared" si="62"/>
        <v>0</v>
      </c>
      <c r="M2239" s="91">
        <f t="shared" si="63"/>
        <v>0</v>
      </c>
      <c r="N2239" s="91">
        <f t="shared" si="64"/>
        <v>0</v>
      </c>
      <c r="O2239" s="91">
        <f t="shared" si="65"/>
        <v>0</v>
      </c>
      <c r="P2239" s="91">
        <f t="shared" si="66"/>
        <v>0</v>
      </c>
      <c r="Q2239" s="91">
        <f t="shared" si="67"/>
        <v>0</v>
      </c>
      <c r="R2239" s="91">
        <f t="shared" si="68"/>
        <v>0</v>
      </c>
      <c r="S2239" s="91">
        <f t="shared" si="69"/>
        <v>0</v>
      </c>
      <c r="T2239" s="91">
        <f t="shared" si="70"/>
      </c>
    </row>
    <row r="2240" spans="1:20" s="91" customFormat="1" ht="12.75" customHeight="1">
      <c r="A2240" s="102">
        <v>437</v>
      </c>
      <c r="B2240" s="103" t="s">
        <v>473</v>
      </c>
      <c r="C2240" s="104">
        <v>20000</v>
      </c>
      <c r="E2240" s="91">
        <f t="shared" si="55"/>
        <v>0</v>
      </c>
      <c r="F2240" s="91">
        <f t="shared" si="56"/>
        <v>0</v>
      </c>
      <c r="G2240" s="91">
        <f t="shared" si="57"/>
        <v>0</v>
      </c>
      <c r="H2240" s="91">
        <f t="shared" si="58"/>
        <v>0</v>
      </c>
      <c r="I2240" s="91">
        <f t="shared" si="59"/>
        <v>0</v>
      </c>
      <c r="J2240" s="91">
        <f t="shared" si="60"/>
        <v>0</v>
      </c>
      <c r="K2240" s="91">
        <f t="shared" si="61"/>
        <v>0</v>
      </c>
      <c r="L2240" s="91">
        <f t="shared" si="62"/>
        <v>0</v>
      </c>
      <c r="M2240" s="91">
        <f t="shared" si="63"/>
        <v>0</v>
      </c>
      <c r="N2240" s="91">
        <f t="shared" si="64"/>
        <v>0</v>
      </c>
      <c r="O2240" s="91">
        <f t="shared" si="65"/>
        <v>0</v>
      </c>
      <c r="P2240" s="91">
        <f t="shared" si="66"/>
        <v>0</v>
      </c>
      <c r="Q2240" s="91">
        <f t="shared" si="67"/>
        <v>0</v>
      </c>
      <c r="R2240" s="91">
        <f t="shared" si="68"/>
        <v>0</v>
      </c>
      <c r="S2240" s="91">
        <f t="shared" si="69"/>
        <v>0</v>
      </c>
      <c r="T2240" s="91">
        <f t="shared" si="70"/>
      </c>
    </row>
    <row r="2241" spans="1:20" s="91" customFormat="1" ht="12.75" customHeight="1">
      <c r="A2241" s="102">
        <v>438</v>
      </c>
      <c r="B2241" s="103" t="s">
        <v>474</v>
      </c>
      <c r="C2241" s="104">
        <v>80000</v>
      </c>
      <c r="E2241" s="91">
        <f t="shared" si="55"/>
        <v>0</v>
      </c>
      <c r="F2241" s="91">
        <f t="shared" si="56"/>
        <v>0</v>
      </c>
      <c r="G2241" s="91">
        <f t="shared" si="57"/>
        <v>0</v>
      </c>
      <c r="H2241" s="91">
        <f t="shared" si="58"/>
        <v>0</v>
      </c>
      <c r="I2241" s="91">
        <f t="shared" si="59"/>
        <v>0</v>
      </c>
      <c r="J2241" s="91">
        <f t="shared" si="60"/>
        <v>0</v>
      </c>
      <c r="K2241" s="91">
        <f t="shared" si="61"/>
        <v>0</v>
      </c>
      <c r="L2241" s="91">
        <f t="shared" si="62"/>
        <v>0</v>
      </c>
      <c r="M2241" s="91">
        <f t="shared" si="63"/>
        <v>0</v>
      </c>
      <c r="N2241" s="91">
        <f t="shared" si="64"/>
        <v>0</v>
      </c>
      <c r="O2241" s="91">
        <f t="shared" si="65"/>
        <v>0</v>
      </c>
      <c r="P2241" s="91">
        <f t="shared" si="66"/>
        <v>0</v>
      </c>
      <c r="Q2241" s="91">
        <f t="shared" si="67"/>
        <v>0</v>
      </c>
      <c r="R2241" s="91">
        <f t="shared" si="68"/>
        <v>0</v>
      </c>
      <c r="S2241" s="91">
        <f t="shared" si="69"/>
        <v>0</v>
      </c>
      <c r="T2241" s="91">
        <f t="shared" si="70"/>
      </c>
    </row>
    <row r="2242" spans="1:20" s="91" customFormat="1" ht="12.75" customHeight="1">
      <c r="A2242" s="102">
        <v>448</v>
      </c>
      <c r="B2242" s="103" t="s">
        <v>473</v>
      </c>
      <c r="C2242" s="104">
        <v>20000</v>
      </c>
      <c r="E2242" s="91">
        <f t="shared" si="55"/>
        <v>0</v>
      </c>
      <c r="F2242" s="91">
        <f t="shared" si="56"/>
        <v>0</v>
      </c>
      <c r="G2242" s="91">
        <f t="shared" si="57"/>
        <v>0</v>
      </c>
      <c r="H2242" s="91">
        <f t="shared" si="58"/>
        <v>0</v>
      </c>
      <c r="I2242" s="91">
        <f t="shared" si="59"/>
        <v>0</v>
      </c>
      <c r="J2242" s="91">
        <f t="shared" si="60"/>
        <v>0</v>
      </c>
      <c r="K2242" s="91">
        <f t="shared" si="61"/>
        <v>0</v>
      </c>
      <c r="L2242" s="91">
        <f t="shared" si="62"/>
        <v>0</v>
      </c>
      <c r="M2242" s="91">
        <f t="shared" si="63"/>
        <v>0</v>
      </c>
      <c r="N2242" s="91">
        <f t="shared" si="64"/>
        <v>0</v>
      </c>
      <c r="O2242" s="91">
        <f t="shared" si="65"/>
        <v>0</v>
      </c>
      <c r="P2242" s="91">
        <f t="shared" si="66"/>
        <v>0</v>
      </c>
      <c r="Q2242" s="91">
        <f t="shared" si="67"/>
        <v>0</v>
      </c>
      <c r="R2242" s="91">
        <f t="shared" si="68"/>
        <v>0</v>
      </c>
      <c r="S2242" s="91">
        <f t="shared" si="69"/>
        <v>0</v>
      </c>
      <c r="T2242" s="91">
        <f t="shared" si="70"/>
      </c>
    </row>
    <row r="2243" spans="1:20" s="91" customFormat="1" ht="12.75" customHeight="1">
      <c r="A2243" s="102">
        <v>449</v>
      </c>
      <c r="B2243" s="103" t="s">
        <v>474</v>
      </c>
      <c r="C2243" s="104">
        <v>80000</v>
      </c>
      <c r="E2243" s="91">
        <f t="shared" si="55"/>
        <v>0</v>
      </c>
      <c r="F2243" s="91">
        <f t="shared" si="56"/>
        <v>0</v>
      </c>
      <c r="G2243" s="91">
        <f t="shared" si="57"/>
        <v>0</v>
      </c>
      <c r="H2243" s="91">
        <f t="shared" si="58"/>
        <v>0</v>
      </c>
      <c r="I2243" s="91">
        <f t="shared" si="59"/>
        <v>0</v>
      </c>
      <c r="J2243" s="91">
        <f t="shared" si="60"/>
        <v>0</v>
      </c>
      <c r="K2243" s="91">
        <f t="shared" si="61"/>
        <v>0</v>
      </c>
      <c r="L2243" s="91">
        <f t="shared" si="62"/>
        <v>0</v>
      </c>
      <c r="M2243" s="91">
        <f t="shared" si="63"/>
        <v>0</v>
      </c>
      <c r="N2243" s="91">
        <f t="shared" si="64"/>
        <v>0</v>
      </c>
      <c r="O2243" s="91">
        <f t="shared" si="65"/>
        <v>0</v>
      </c>
      <c r="P2243" s="91">
        <f t="shared" si="66"/>
        <v>0</v>
      </c>
      <c r="Q2243" s="91">
        <f t="shared" si="67"/>
        <v>0</v>
      </c>
      <c r="R2243" s="91">
        <f t="shared" si="68"/>
        <v>0</v>
      </c>
      <c r="S2243" s="91">
        <f t="shared" si="69"/>
        <v>0</v>
      </c>
      <c r="T2243" s="91">
        <f t="shared" si="70"/>
      </c>
    </row>
    <row r="2244" spans="1:20" s="91" customFormat="1" ht="12.75" customHeight="1">
      <c r="A2244" s="102">
        <v>452</v>
      </c>
      <c r="B2244" s="103" t="s">
        <v>486</v>
      </c>
      <c r="C2244" s="96" t="s">
        <v>917</v>
      </c>
      <c r="E2244" s="91">
        <f t="shared" si="55"/>
        <v>0</v>
      </c>
      <c r="F2244" s="91">
        <f t="shared" si="56"/>
        <v>0</v>
      </c>
      <c r="G2244" s="91">
        <f t="shared" si="57"/>
        <v>0</v>
      </c>
      <c r="H2244" s="91">
        <f t="shared" si="58"/>
        <v>0</v>
      </c>
      <c r="I2244" s="91">
        <f t="shared" si="59"/>
        <v>0</v>
      </c>
      <c r="J2244" s="91">
        <f t="shared" si="60"/>
        <v>0</v>
      </c>
      <c r="K2244" s="91">
        <f t="shared" si="61"/>
        <v>0</v>
      </c>
      <c r="L2244" s="91">
        <f t="shared" si="62"/>
        <v>0</v>
      </c>
      <c r="M2244" s="91">
        <f t="shared" si="63"/>
        <v>0</v>
      </c>
      <c r="N2244" s="91">
        <f t="shared" si="64"/>
        <v>0</v>
      </c>
      <c r="O2244" s="91">
        <f t="shared" si="65"/>
        <v>0</v>
      </c>
      <c r="P2244" s="91">
        <f t="shared" si="66"/>
        <v>0</v>
      </c>
      <c r="Q2244" s="91">
        <f t="shared" si="67"/>
        <v>0</v>
      </c>
      <c r="R2244" s="91">
        <f t="shared" si="68"/>
        <v>0</v>
      </c>
      <c r="S2244" s="91">
        <f t="shared" si="69"/>
        <v>0</v>
      </c>
      <c r="T2244" s="91">
        <f t="shared" si="70"/>
      </c>
    </row>
    <row r="2245" spans="1:20" s="91" customFormat="1" ht="12.75" customHeight="1">
      <c r="A2245" s="102">
        <v>453</v>
      </c>
      <c r="B2245" s="103" t="s">
        <v>473</v>
      </c>
      <c r="C2245" s="104">
        <v>20000</v>
      </c>
      <c r="E2245" s="91">
        <f t="shared" si="55"/>
        <v>0</v>
      </c>
      <c r="F2245" s="91">
        <f t="shared" si="56"/>
        <v>0</v>
      </c>
      <c r="G2245" s="91">
        <f t="shared" si="57"/>
        <v>0</v>
      </c>
      <c r="H2245" s="91">
        <f t="shared" si="58"/>
        <v>0</v>
      </c>
      <c r="I2245" s="91">
        <f t="shared" si="59"/>
        <v>0</v>
      </c>
      <c r="J2245" s="91">
        <f t="shared" si="60"/>
        <v>0</v>
      </c>
      <c r="K2245" s="91">
        <f t="shared" si="61"/>
        <v>0</v>
      </c>
      <c r="L2245" s="91">
        <f t="shared" si="62"/>
        <v>0</v>
      </c>
      <c r="M2245" s="91">
        <f t="shared" si="63"/>
        <v>0</v>
      </c>
      <c r="N2245" s="91">
        <f t="shared" si="64"/>
        <v>0</v>
      </c>
      <c r="O2245" s="91">
        <f t="shared" si="65"/>
        <v>0</v>
      </c>
      <c r="P2245" s="91">
        <f t="shared" si="66"/>
        <v>0</v>
      </c>
      <c r="Q2245" s="91">
        <f t="shared" si="67"/>
        <v>0</v>
      </c>
      <c r="R2245" s="91">
        <f t="shared" si="68"/>
        <v>0</v>
      </c>
      <c r="S2245" s="91">
        <f t="shared" si="69"/>
        <v>0</v>
      </c>
      <c r="T2245" s="91">
        <f t="shared" si="70"/>
      </c>
    </row>
    <row r="2246" spans="1:20" s="91" customFormat="1" ht="12.75" customHeight="1">
      <c r="A2246" s="102">
        <v>454</v>
      </c>
      <c r="B2246" s="103" t="s">
        <v>474</v>
      </c>
      <c r="C2246" s="104">
        <v>80000</v>
      </c>
      <c r="E2246" s="91">
        <f t="shared" si="55"/>
        <v>0</v>
      </c>
      <c r="F2246" s="91">
        <f t="shared" si="56"/>
        <v>0</v>
      </c>
      <c r="G2246" s="91">
        <f t="shared" si="57"/>
        <v>0</v>
      </c>
      <c r="H2246" s="91">
        <f t="shared" si="58"/>
        <v>0</v>
      </c>
      <c r="I2246" s="91">
        <f t="shared" si="59"/>
        <v>0</v>
      </c>
      <c r="J2246" s="91">
        <f t="shared" si="60"/>
        <v>0</v>
      </c>
      <c r="K2246" s="91">
        <f t="shared" si="61"/>
        <v>0</v>
      </c>
      <c r="L2246" s="91">
        <f t="shared" si="62"/>
        <v>0</v>
      </c>
      <c r="M2246" s="91">
        <f t="shared" si="63"/>
        <v>0</v>
      </c>
      <c r="N2246" s="91">
        <f t="shared" si="64"/>
        <v>0</v>
      </c>
      <c r="O2246" s="91">
        <f t="shared" si="65"/>
        <v>0</v>
      </c>
      <c r="P2246" s="91">
        <f t="shared" si="66"/>
        <v>0</v>
      </c>
      <c r="Q2246" s="91">
        <f t="shared" si="67"/>
        <v>0</v>
      </c>
      <c r="R2246" s="91">
        <f t="shared" si="68"/>
        <v>0</v>
      </c>
      <c r="S2246" s="91">
        <f t="shared" si="69"/>
        <v>0</v>
      </c>
      <c r="T2246" s="91">
        <f t="shared" si="70"/>
      </c>
    </row>
    <row r="2247" spans="1:20" s="91" customFormat="1" ht="12.75" customHeight="1">
      <c r="A2247" s="102">
        <v>476</v>
      </c>
      <c r="B2247" s="103" t="s">
        <v>473</v>
      </c>
      <c r="C2247" s="104">
        <v>20000</v>
      </c>
      <c r="E2247" s="91">
        <f t="shared" si="55"/>
        <v>0</v>
      </c>
      <c r="F2247" s="91">
        <f t="shared" si="56"/>
        <v>0</v>
      </c>
      <c r="G2247" s="91">
        <f t="shared" si="57"/>
        <v>0</v>
      </c>
      <c r="H2247" s="91">
        <f t="shared" si="58"/>
        <v>0</v>
      </c>
      <c r="I2247" s="91">
        <f t="shared" si="59"/>
        <v>0</v>
      </c>
      <c r="J2247" s="91">
        <f t="shared" si="60"/>
        <v>0</v>
      </c>
      <c r="K2247" s="91">
        <f t="shared" si="61"/>
        <v>0</v>
      </c>
      <c r="L2247" s="91">
        <f t="shared" si="62"/>
        <v>0</v>
      </c>
      <c r="M2247" s="91">
        <f t="shared" si="63"/>
        <v>0</v>
      </c>
      <c r="N2247" s="91">
        <f t="shared" si="64"/>
        <v>0</v>
      </c>
      <c r="O2247" s="91">
        <f t="shared" si="65"/>
        <v>0</v>
      </c>
      <c r="P2247" s="91">
        <f t="shared" si="66"/>
        <v>0</v>
      </c>
      <c r="Q2247" s="91">
        <f t="shared" si="67"/>
        <v>0</v>
      </c>
      <c r="R2247" s="91">
        <f t="shared" si="68"/>
        <v>0</v>
      </c>
      <c r="S2247" s="91">
        <f t="shared" si="69"/>
        <v>0</v>
      </c>
      <c r="T2247" s="91">
        <f t="shared" si="70"/>
      </c>
    </row>
    <row r="2248" spans="1:20" s="91" customFormat="1" ht="12.75" customHeight="1">
      <c r="A2248" s="98">
        <v>477</v>
      </c>
      <c r="B2248" s="99" t="s">
        <v>547</v>
      </c>
      <c r="C2248" s="104">
        <v>20000</v>
      </c>
      <c r="E2248" s="91">
        <f t="shared" si="55"/>
        <v>0</v>
      </c>
      <c r="F2248" s="91">
        <f t="shared" si="56"/>
        <v>0</v>
      </c>
      <c r="G2248" s="91">
        <f t="shared" si="57"/>
        <v>0</v>
      </c>
      <c r="H2248" s="91">
        <f t="shared" si="58"/>
        <v>0</v>
      </c>
      <c r="I2248" s="91">
        <f t="shared" si="59"/>
        <v>0</v>
      </c>
      <c r="J2248" s="91">
        <f t="shared" si="60"/>
        <v>0</v>
      </c>
      <c r="K2248" s="91">
        <f t="shared" si="61"/>
        <v>0</v>
      </c>
      <c r="L2248" s="91">
        <f t="shared" si="62"/>
        <v>0</v>
      </c>
      <c r="M2248" s="91">
        <f t="shared" si="63"/>
        <v>0</v>
      </c>
      <c r="N2248" s="91">
        <f t="shared" si="64"/>
        <v>0</v>
      </c>
      <c r="O2248" s="91">
        <f t="shared" si="65"/>
        <v>0</v>
      </c>
      <c r="P2248" s="91">
        <f t="shared" si="66"/>
        <v>0</v>
      </c>
      <c r="Q2248" s="91">
        <f t="shared" si="67"/>
        <v>0</v>
      </c>
      <c r="R2248" s="91">
        <f t="shared" si="68"/>
        <v>0</v>
      </c>
      <c r="S2248" s="91">
        <f t="shared" si="69"/>
        <v>0</v>
      </c>
      <c r="T2248" s="91">
        <f t="shared" si="70"/>
      </c>
    </row>
    <row r="2249" spans="1:20" s="91" customFormat="1" ht="12.75" customHeight="1">
      <c r="A2249" s="98">
        <v>478</v>
      </c>
      <c r="B2249" s="99" t="s">
        <v>548</v>
      </c>
      <c r="C2249" s="104">
        <v>80000</v>
      </c>
      <c r="E2249" s="91">
        <f t="shared" si="55"/>
        <v>0</v>
      </c>
      <c r="F2249" s="91">
        <f t="shared" si="56"/>
        <v>0</v>
      </c>
      <c r="G2249" s="91">
        <f t="shared" si="57"/>
        <v>0</v>
      </c>
      <c r="H2249" s="91">
        <f t="shared" si="58"/>
        <v>0</v>
      </c>
      <c r="I2249" s="91">
        <f t="shared" si="59"/>
        <v>0</v>
      </c>
      <c r="J2249" s="91">
        <f t="shared" si="60"/>
        <v>0</v>
      </c>
      <c r="K2249" s="91">
        <f t="shared" si="61"/>
        <v>0</v>
      </c>
      <c r="L2249" s="91">
        <f t="shared" si="62"/>
        <v>0</v>
      </c>
      <c r="M2249" s="91">
        <f t="shared" si="63"/>
        <v>0</v>
      </c>
      <c r="N2249" s="91">
        <f t="shared" si="64"/>
        <v>0</v>
      </c>
      <c r="O2249" s="91">
        <f t="shared" si="65"/>
        <v>0</v>
      </c>
      <c r="P2249" s="91">
        <f t="shared" si="66"/>
        <v>0</v>
      </c>
      <c r="Q2249" s="91">
        <f t="shared" si="67"/>
        <v>0</v>
      </c>
      <c r="R2249" s="91">
        <f t="shared" si="68"/>
        <v>0</v>
      </c>
      <c r="S2249" s="91">
        <f t="shared" si="69"/>
        <v>0</v>
      </c>
      <c r="T2249" s="91">
        <f t="shared" si="70"/>
      </c>
    </row>
    <row r="2250" spans="1:20" s="91" customFormat="1" ht="12.75" customHeight="1">
      <c r="A2250" s="108">
        <v>495</v>
      </c>
      <c r="B2250" s="109" t="s">
        <v>583</v>
      </c>
      <c r="C2250" s="104">
        <v>80000</v>
      </c>
      <c r="E2250" s="91">
        <f t="shared" si="55"/>
        <v>0</v>
      </c>
      <c r="F2250" s="91">
        <f t="shared" si="56"/>
        <v>0</v>
      </c>
      <c r="G2250" s="91">
        <f t="shared" si="57"/>
        <v>0</v>
      </c>
      <c r="H2250" s="91">
        <f t="shared" si="58"/>
        <v>0</v>
      </c>
      <c r="I2250" s="91">
        <f t="shared" si="59"/>
        <v>0</v>
      </c>
      <c r="J2250" s="91">
        <f t="shared" si="60"/>
        <v>0</v>
      </c>
      <c r="K2250" s="91">
        <f t="shared" si="61"/>
        <v>0</v>
      </c>
      <c r="L2250" s="91">
        <f t="shared" si="62"/>
        <v>0</v>
      </c>
      <c r="M2250" s="91">
        <f t="shared" si="63"/>
        <v>0</v>
      </c>
      <c r="N2250" s="91">
        <f t="shared" si="64"/>
        <v>0</v>
      </c>
      <c r="O2250" s="91">
        <f t="shared" si="65"/>
        <v>0</v>
      </c>
      <c r="P2250" s="91">
        <f t="shared" si="66"/>
        <v>0</v>
      </c>
      <c r="Q2250" s="91">
        <f t="shared" si="67"/>
        <v>0</v>
      </c>
      <c r="R2250" s="91">
        <f t="shared" si="68"/>
        <v>0</v>
      </c>
      <c r="S2250" s="91">
        <f t="shared" si="69"/>
        <v>0</v>
      </c>
      <c r="T2250" s="91">
        <f t="shared" si="70"/>
      </c>
    </row>
    <row r="2251" spans="1:20" s="91" customFormat="1" ht="12.75" customHeight="1">
      <c r="A2251" s="108">
        <v>496</v>
      </c>
      <c r="B2251" s="109" t="s">
        <v>473</v>
      </c>
      <c r="C2251" s="104">
        <v>20000</v>
      </c>
      <c r="E2251" s="91">
        <f t="shared" si="55"/>
        <v>0</v>
      </c>
      <c r="F2251" s="91">
        <f t="shared" si="56"/>
        <v>0</v>
      </c>
      <c r="G2251" s="91">
        <f t="shared" si="57"/>
        <v>0</v>
      </c>
      <c r="H2251" s="91">
        <f t="shared" si="58"/>
        <v>0</v>
      </c>
      <c r="I2251" s="91">
        <f t="shared" si="59"/>
        <v>0</v>
      </c>
      <c r="J2251" s="91">
        <f t="shared" si="60"/>
        <v>0</v>
      </c>
      <c r="K2251" s="91">
        <f t="shared" si="61"/>
        <v>0</v>
      </c>
      <c r="L2251" s="91">
        <f t="shared" si="62"/>
        <v>0</v>
      </c>
      <c r="M2251" s="91">
        <f t="shared" si="63"/>
        <v>0</v>
      </c>
      <c r="N2251" s="91">
        <f t="shared" si="64"/>
        <v>0</v>
      </c>
      <c r="O2251" s="91">
        <f t="shared" si="65"/>
        <v>0</v>
      </c>
      <c r="P2251" s="91">
        <f t="shared" si="66"/>
        <v>0</v>
      </c>
      <c r="Q2251" s="91">
        <f t="shared" si="67"/>
        <v>0</v>
      </c>
      <c r="R2251" s="91">
        <f t="shared" si="68"/>
        <v>0</v>
      </c>
      <c r="S2251" s="91">
        <f t="shared" si="69"/>
        <v>0</v>
      </c>
      <c r="T2251" s="91">
        <f t="shared" si="70"/>
      </c>
    </row>
    <row r="2252" spans="1:20" s="91" customFormat="1" ht="12.75" customHeight="1">
      <c r="A2252" s="102">
        <v>502</v>
      </c>
      <c r="B2252" s="110" t="s">
        <v>590</v>
      </c>
      <c r="C2252" s="96" t="s">
        <v>903</v>
      </c>
      <c r="E2252" s="91">
        <f t="shared" si="55"/>
        <v>0</v>
      </c>
      <c r="F2252" s="91">
        <f t="shared" si="56"/>
        <v>0</v>
      </c>
      <c r="G2252" s="91">
        <f t="shared" si="57"/>
        <v>0</v>
      </c>
      <c r="H2252" s="91">
        <f t="shared" si="58"/>
        <v>0</v>
      </c>
      <c r="I2252" s="91">
        <f t="shared" si="59"/>
        <v>0</v>
      </c>
      <c r="J2252" s="91">
        <f t="shared" si="60"/>
        <v>0</v>
      </c>
      <c r="K2252" s="91">
        <f t="shared" si="61"/>
        <v>0</v>
      </c>
      <c r="L2252" s="91">
        <f t="shared" si="62"/>
        <v>0</v>
      </c>
      <c r="M2252" s="91">
        <f t="shared" si="63"/>
        <v>0</v>
      </c>
      <c r="N2252" s="91">
        <f t="shared" si="64"/>
        <v>0</v>
      </c>
      <c r="O2252" s="91">
        <f t="shared" si="65"/>
        <v>0</v>
      </c>
      <c r="P2252" s="91">
        <f t="shared" si="66"/>
        <v>0</v>
      </c>
      <c r="Q2252" s="91">
        <f t="shared" si="67"/>
        <v>0</v>
      </c>
      <c r="R2252" s="91">
        <f t="shared" si="68"/>
        <v>0</v>
      </c>
      <c r="S2252" s="91">
        <f t="shared" si="69"/>
        <v>0</v>
      </c>
      <c r="T2252" s="91">
        <f t="shared" si="70"/>
      </c>
    </row>
    <row r="2253" spans="1:20" s="91" customFormat="1" ht="12.75" customHeight="1">
      <c r="A2253" s="102">
        <v>503</v>
      </c>
      <c r="B2253" s="110" t="s">
        <v>583</v>
      </c>
      <c r="C2253" s="104">
        <v>80000</v>
      </c>
      <c r="E2253" s="91">
        <f t="shared" si="55"/>
        <v>0</v>
      </c>
      <c r="F2253" s="91">
        <f t="shared" si="56"/>
        <v>0</v>
      </c>
      <c r="G2253" s="91">
        <f t="shared" si="57"/>
        <v>0</v>
      </c>
      <c r="H2253" s="91">
        <f t="shared" si="58"/>
        <v>0</v>
      </c>
      <c r="I2253" s="91">
        <f t="shared" si="59"/>
        <v>0</v>
      </c>
      <c r="J2253" s="91">
        <f t="shared" si="60"/>
        <v>0</v>
      </c>
      <c r="K2253" s="91">
        <f t="shared" si="61"/>
        <v>0</v>
      </c>
      <c r="L2253" s="91">
        <f t="shared" si="62"/>
        <v>0</v>
      </c>
      <c r="M2253" s="91">
        <f t="shared" si="63"/>
        <v>0</v>
      </c>
      <c r="N2253" s="91">
        <f t="shared" si="64"/>
        <v>0</v>
      </c>
      <c r="O2253" s="91">
        <f t="shared" si="65"/>
        <v>0</v>
      </c>
      <c r="P2253" s="91">
        <f t="shared" si="66"/>
        <v>0</v>
      </c>
      <c r="Q2253" s="91">
        <f t="shared" si="67"/>
        <v>0</v>
      </c>
      <c r="R2253" s="91">
        <f t="shared" si="68"/>
        <v>0</v>
      </c>
      <c r="S2253" s="91">
        <f t="shared" si="69"/>
        <v>0</v>
      </c>
      <c r="T2253" s="91">
        <f t="shared" si="70"/>
      </c>
    </row>
    <row r="2254" spans="1:20" s="91" customFormat="1" ht="12.75" customHeight="1">
      <c r="A2254" s="102">
        <v>504</v>
      </c>
      <c r="B2254" s="110" t="s">
        <v>473</v>
      </c>
      <c r="C2254" s="104">
        <v>20000</v>
      </c>
      <c r="E2254" s="91">
        <f t="shared" si="55"/>
        <v>0</v>
      </c>
      <c r="F2254" s="91">
        <f t="shared" si="56"/>
        <v>0</v>
      </c>
      <c r="G2254" s="91">
        <f t="shared" si="57"/>
        <v>0</v>
      </c>
      <c r="H2254" s="91">
        <f t="shared" si="58"/>
        <v>0</v>
      </c>
      <c r="I2254" s="91">
        <f t="shared" si="59"/>
        <v>0</v>
      </c>
      <c r="J2254" s="91">
        <f t="shared" si="60"/>
        <v>0</v>
      </c>
      <c r="K2254" s="91">
        <f t="shared" si="61"/>
        <v>0</v>
      </c>
      <c r="L2254" s="91">
        <f t="shared" si="62"/>
        <v>0</v>
      </c>
      <c r="M2254" s="91">
        <f t="shared" si="63"/>
        <v>0</v>
      </c>
      <c r="N2254" s="91">
        <f t="shared" si="64"/>
        <v>0</v>
      </c>
      <c r="O2254" s="91">
        <f t="shared" si="65"/>
        <v>0</v>
      </c>
      <c r="P2254" s="91">
        <f t="shared" si="66"/>
        <v>0</v>
      </c>
      <c r="Q2254" s="91">
        <f t="shared" si="67"/>
        <v>0</v>
      </c>
      <c r="R2254" s="91">
        <f t="shared" si="68"/>
        <v>0</v>
      </c>
      <c r="S2254" s="91">
        <f t="shared" si="69"/>
        <v>0</v>
      </c>
      <c r="T2254" s="91">
        <f t="shared" si="70"/>
      </c>
    </row>
    <row r="2255" spans="1:20" s="91" customFormat="1" ht="12.75" customHeight="1">
      <c r="A2255" s="98">
        <v>526</v>
      </c>
      <c r="B2255" s="110" t="s">
        <v>727</v>
      </c>
      <c r="C2255" s="96" t="s">
        <v>903</v>
      </c>
      <c r="E2255" s="91">
        <f t="shared" si="55"/>
        <v>0</v>
      </c>
      <c r="F2255" s="91">
        <f t="shared" si="56"/>
        <v>0</v>
      </c>
      <c r="G2255" s="91">
        <f t="shared" si="57"/>
        <v>0</v>
      </c>
      <c r="H2255" s="91">
        <f t="shared" si="58"/>
        <v>0</v>
      </c>
      <c r="I2255" s="91">
        <f t="shared" si="59"/>
        <v>0</v>
      </c>
      <c r="J2255" s="91">
        <f t="shared" si="60"/>
        <v>0</v>
      </c>
      <c r="K2255" s="91">
        <f t="shared" si="61"/>
        <v>0</v>
      </c>
      <c r="L2255" s="91">
        <f t="shared" si="62"/>
        <v>0</v>
      </c>
      <c r="M2255" s="91">
        <f t="shared" si="63"/>
        <v>0</v>
      </c>
      <c r="N2255" s="91">
        <f t="shared" si="64"/>
        <v>0</v>
      </c>
      <c r="O2255" s="91">
        <f t="shared" si="65"/>
        <v>0</v>
      </c>
      <c r="P2255" s="91">
        <f t="shared" si="66"/>
        <v>0</v>
      </c>
      <c r="Q2255" s="91">
        <f t="shared" si="67"/>
        <v>0</v>
      </c>
      <c r="R2255" s="91">
        <f t="shared" si="68"/>
        <v>0</v>
      </c>
      <c r="S2255" s="91">
        <f t="shared" si="69"/>
        <v>0</v>
      </c>
      <c r="T2255" s="91">
        <f t="shared" si="70"/>
      </c>
    </row>
    <row r="2256" spans="1:20" s="91" customFormat="1" ht="12.75" customHeight="1">
      <c r="A2256" s="98">
        <v>527</v>
      </c>
      <c r="B2256" s="103" t="s">
        <v>728</v>
      </c>
      <c r="C2256" s="96" t="s">
        <v>903</v>
      </c>
      <c r="E2256" s="91">
        <f t="shared" si="55"/>
        <v>0</v>
      </c>
      <c r="F2256" s="91">
        <f t="shared" si="56"/>
        <v>0</v>
      </c>
      <c r="G2256" s="91">
        <f t="shared" si="57"/>
        <v>0</v>
      </c>
      <c r="H2256" s="91">
        <f t="shared" si="58"/>
        <v>0</v>
      </c>
      <c r="I2256" s="91">
        <f t="shared" si="59"/>
        <v>0</v>
      </c>
      <c r="J2256" s="91">
        <f t="shared" si="60"/>
        <v>0</v>
      </c>
      <c r="K2256" s="91">
        <f t="shared" si="61"/>
        <v>0</v>
      </c>
      <c r="L2256" s="91">
        <f t="shared" si="62"/>
        <v>0</v>
      </c>
      <c r="M2256" s="91">
        <f t="shared" si="63"/>
        <v>0</v>
      </c>
      <c r="N2256" s="91">
        <f t="shared" si="64"/>
        <v>0</v>
      </c>
      <c r="O2256" s="91">
        <f t="shared" si="65"/>
        <v>0</v>
      </c>
      <c r="P2256" s="91">
        <f t="shared" si="66"/>
        <v>0</v>
      </c>
      <c r="Q2256" s="91">
        <f t="shared" si="67"/>
        <v>0</v>
      </c>
      <c r="R2256" s="91">
        <f t="shared" si="68"/>
        <v>0</v>
      </c>
      <c r="S2256" s="91">
        <f t="shared" si="69"/>
        <v>0</v>
      </c>
      <c r="T2256" s="91">
        <f t="shared" si="70"/>
      </c>
    </row>
    <row r="2257" spans="1:20" s="91" customFormat="1" ht="12.75" customHeight="1">
      <c r="A2257" s="98">
        <v>528</v>
      </c>
      <c r="B2257" s="99" t="s">
        <v>732</v>
      </c>
      <c r="C2257" s="96" t="s">
        <v>916</v>
      </c>
      <c r="E2257" s="91">
        <f t="shared" si="55"/>
        <v>0</v>
      </c>
      <c r="F2257" s="91">
        <f t="shared" si="56"/>
        <v>0</v>
      </c>
      <c r="G2257" s="91">
        <f t="shared" si="57"/>
        <v>0</v>
      </c>
      <c r="H2257" s="91">
        <f t="shared" si="58"/>
        <v>0</v>
      </c>
      <c r="I2257" s="91">
        <f t="shared" si="59"/>
        <v>0</v>
      </c>
      <c r="J2257" s="91">
        <f t="shared" si="60"/>
        <v>0</v>
      </c>
      <c r="K2257" s="91">
        <f t="shared" si="61"/>
        <v>0</v>
      </c>
      <c r="L2257" s="91">
        <f t="shared" si="62"/>
        <v>0</v>
      </c>
      <c r="M2257" s="91">
        <f t="shared" si="63"/>
        <v>0</v>
      </c>
      <c r="N2257" s="91">
        <f t="shared" si="64"/>
        <v>0</v>
      </c>
      <c r="O2257" s="91">
        <f t="shared" si="65"/>
        <v>0</v>
      </c>
      <c r="P2257" s="91">
        <f t="shared" si="66"/>
        <v>0</v>
      </c>
      <c r="Q2257" s="91">
        <f t="shared" si="67"/>
        <v>0</v>
      </c>
      <c r="R2257" s="91">
        <f t="shared" si="68"/>
        <v>0</v>
      </c>
      <c r="S2257" s="91">
        <f t="shared" si="69"/>
        <v>0</v>
      </c>
      <c r="T2257" s="91">
        <f t="shared" si="70"/>
      </c>
    </row>
    <row r="2258" spans="5:19" s="91" customFormat="1" ht="12.75" customHeight="1">
      <c r="E2258" s="91">
        <f>SUM(E2168:E2257)</f>
        <v>0</v>
      </c>
      <c r="F2258" s="91">
        <f aca="true" t="shared" si="71" ref="F2258:S2258">SUM(F2168:F2257)</f>
        <v>0</v>
      </c>
      <c r="G2258" s="91">
        <f t="shared" si="71"/>
        <v>0</v>
      </c>
      <c r="H2258" s="91">
        <f t="shared" si="71"/>
        <v>0</v>
      </c>
      <c r="I2258" s="91">
        <f t="shared" si="71"/>
        <v>0</v>
      </c>
      <c r="J2258" s="91">
        <f t="shared" si="71"/>
        <v>0</v>
      </c>
      <c r="K2258" s="91">
        <f t="shared" si="71"/>
        <v>0</v>
      </c>
      <c r="L2258" s="91">
        <f t="shared" si="71"/>
        <v>0</v>
      </c>
      <c r="M2258" s="91">
        <f t="shared" si="71"/>
        <v>0</v>
      </c>
      <c r="N2258" s="91">
        <f t="shared" si="71"/>
        <v>0</v>
      </c>
      <c r="O2258" s="91">
        <f t="shared" si="71"/>
        <v>0</v>
      </c>
      <c r="P2258" s="91">
        <f t="shared" si="71"/>
        <v>0</v>
      </c>
      <c r="Q2258" s="91">
        <f t="shared" si="71"/>
        <v>0</v>
      </c>
      <c r="R2258" s="91">
        <f t="shared" si="71"/>
        <v>0</v>
      </c>
      <c r="S2258" s="91">
        <f t="shared" si="71"/>
        <v>0</v>
      </c>
    </row>
    <row r="2259" s="91" customFormat="1" ht="12.75" customHeight="1"/>
    <row r="2260" spans="1:9" s="91" customFormat="1" ht="12.75" customHeight="1">
      <c r="A2260" s="91" t="str">
        <f>A$2167</f>
        <v>kod</v>
      </c>
      <c r="B2260" s="91" t="str">
        <f>B$2167</f>
        <v>text</v>
      </c>
      <c r="C2260" s="91" t="str">
        <f>C$2167</f>
        <v>limit</v>
      </c>
      <c r="I2260" s="91">
        <f>E$2258</f>
        <v>0</v>
      </c>
    </row>
    <row r="2261" spans="1:9" s="91" customFormat="1" ht="12.75" customHeight="1">
      <c r="A2261" s="91">
        <f>A736</f>
        <v>0</v>
      </c>
      <c r="I2261" s="91">
        <f>F$2258</f>
        <v>0</v>
      </c>
    </row>
    <row r="2262" s="91" customFormat="1" ht="12.75" customHeight="1">
      <c r="I2262" s="91">
        <f>G$2258</f>
        <v>0</v>
      </c>
    </row>
    <row r="2263" spans="1:9" s="91" customFormat="1" ht="12.75" customHeight="1">
      <c r="A2263" s="91" t="str">
        <f>A$2167</f>
        <v>kod</v>
      </c>
      <c r="B2263" s="91" t="str">
        <f>B$2167</f>
        <v>text</v>
      </c>
      <c r="C2263" s="91" t="str">
        <f>C$2167</f>
        <v>limit</v>
      </c>
      <c r="I2263" s="91">
        <f>H$2258</f>
        <v>0</v>
      </c>
    </row>
    <row r="2264" spans="1:9" s="91" customFormat="1" ht="12.75" customHeight="1">
      <c r="A2264" s="91">
        <f>A739</f>
        <v>0</v>
      </c>
      <c r="I2264" s="91">
        <f>I$2258</f>
        <v>0</v>
      </c>
    </row>
    <row r="2265" s="91" customFormat="1" ht="12.75" customHeight="1">
      <c r="I2265" s="91">
        <f>J$2258</f>
        <v>0</v>
      </c>
    </row>
    <row r="2266" spans="1:9" s="91" customFormat="1" ht="12.75" customHeight="1">
      <c r="A2266" s="91" t="str">
        <f>A$2167</f>
        <v>kod</v>
      </c>
      <c r="B2266" s="91" t="str">
        <f>B$2167</f>
        <v>text</v>
      </c>
      <c r="C2266" s="91" t="str">
        <f>C$2167</f>
        <v>limit</v>
      </c>
      <c r="I2266" s="91">
        <f>K$2258</f>
        <v>0</v>
      </c>
    </row>
    <row r="2267" spans="1:9" s="91" customFormat="1" ht="12.75" customHeight="1">
      <c r="A2267" s="91">
        <f>A742</f>
        <v>0</v>
      </c>
      <c r="I2267" s="91">
        <f>L$2258</f>
        <v>0</v>
      </c>
    </row>
    <row r="2268" s="91" customFormat="1" ht="12.75" customHeight="1">
      <c r="I2268" s="91">
        <f>M$2258</f>
        <v>0</v>
      </c>
    </row>
    <row r="2269" spans="1:9" s="91" customFormat="1" ht="12.75" customHeight="1">
      <c r="A2269" s="91" t="str">
        <f>A$2167</f>
        <v>kod</v>
      </c>
      <c r="B2269" s="91" t="str">
        <f>B$2167</f>
        <v>text</v>
      </c>
      <c r="C2269" s="91" t="str">
        <f>C$2167</f>
        <v>limit</v>
      </c>
      <c r="I2269" s="91">
        <f>N$2258</f>
        <v>0</v>
      </c>
    </row>
    <row r="2270" spans="1:9" s="91" customFormat="1" ht="12.75" customHeight="1">
      <c r="A2270" s="91">
        <f>A745</f>
        <v>0</v>
      </c>
      <c r="I2270" s="91">
        <f>O$2258</f>
        <v>0</v>
      </c>
    </row>
    <row r="2271" s="91" customFormat="1" ht="12.75" customHeight="1">
      <c r="I2271" s="91">
        <f>P$2258</f>
        <v>0</v>
      </c>
    </row>
    <row r="2272" spans="1:9" s="91" customFormat="1" ht="12.75" customHeight="1">
      <c r="A2272" s="91" t="str">
        <f>A$2167</f>
        <v>kod</v>
      </c>
      <c r="B2272" s="91" t="str">
        <f>B$2167</f>
        <v>text</v>
      </c>
      <c r="C2272" s="91" t="str">
        <f>C$2167</f>
        <v>limit</v>
      </c>
      <c r="I2272" s="91">
        <f>Q$2258</f>
        <v>0</v>
      </c>
    </row>
    <row r="2273" spans="1:9" s="91" customFormat="1" ht="12.75" customHeight="1">
      <c r="A2273" s="91">
        <f>A748</f>
        <v>0</v>
      </c>
      <c r="I2273" s="91">
        <f>R$2258</f>
        <v>0</v>
      </c>
    </row>
    <row r="2274" s="91" customFormat="1" ht="12.75" customHeight="1">
      <c r="I2274" s="91">
        <f>S$2258</f>
        <v>0</v>
      </c>
    </row>
    <row r="2275" s="91" customFormat="1" ht="12.75" customHeight="1"/>
    <row r="2276" s="91" customFormat="1" ht="12.75" customHeight="1"/>
    <row r="2277" s="91" customFormat="1" ht="12.75" customHeight="1">
      <c r="A2277" s="91" t="s">
        <v>83</v>
      </c>
    </row>
    <row r="2278" s="91" customFormat="1" ht="12.75" customHeight="1"/>
    <row r="2279" s="91" customFormat="1" ht="12.75" customHeight="1">
      <c r="A2279" s="91" t="s">
        <v>982</v>
      </c>
    </row>
    <row r="2280" s="91" customFormat="1" ht="12.75" customHeight="1">
      <c r="A2280" s="91" t="s">
        <v>983</v>
      </c>
    </row>
    <row r="2281" s="91" customFormat="1" ht="12.75" customHeight="1">
      <c r="A2281" s="91" t="s">
        <v>984</v>
      </c>
    </row>
    <row r="2282" s="91" customFormat="1" ht="12.75" customHeight="1">
      <c r="A2282" s="91" t="s">
        <v>1008</v>
      </c>
    </row>
    <row r="2283" s="91" customFormat="1" ht="12.75" customHeight="1"/>
    <row r="2284" s="91" customFormat="1" ht="12.75" customHeight="1">
      <c r="A2284" s="91" t="s">
        <v>987</v>
      </c>
    </row>
    <row r="2285" s="91" customFormat="1" ht="12.75" customHeight="1">
      <c r="A2285" s="91" t="s">
        <v>988</v>
      </c>
    </row>
    <row r="2286" s="91" customFormat="1" ht="12.75" customHeight="1">
      <c r="A2286" s="91" t="s">
        <v>985</v>
      </c>
    </row>
    <row r="2287" s="91" customFormat="1" ht="12.75" customHeight="1">
      <c r="A2287" s="91" t="s">
        <v>989</v>
      </c>
    </row>
    <row r="2288" s="91" customFormat="1" ht="12.75" customHeight="1"/>
    <row r="2289" s="91" customFormat="1" ht="12.75" customHeight="1">
      <c r="A2289" s="91" t="s">
        <v>990</v>
      </c>
    </row>
    <row r="2290" s="91" customFormat="1" ht="12.75" customHeight="1">
      <c r="A2290" s="91">
        <v>1</v>
      </c>
    </row>
    <row r="2291" s="91" customFormat="1" ht="12.75" customHeight="1">
      <c r="A2291" s="91">
        <v>2</v>
      </c>
    </row>
    <row r="2292" s="91" customFormat="1" ht="12.75" customHeight="1">
      <c r="A2292" s="91">
        <v>3</v>
      </c>
    </row>
    <row r="2293" s="91" customFormat="1" ht="12.75" customHeight="1">
      <c r="A2293" s="91">
        <v>4</v>
      </c>
    </row>
    <row r="2294" s="91" customFormat="1" ht="12.75" customHeight="1">
      <c r="A2294" s="91">
        <v>5</v>
      </c>
    </row>
    <row r="2295" s="91" customFormat="1" ht="12.75" customHeight="1">
      <c r="A2295" s="91">
        <v>6</v>
      </c>
    </row>
    <row r="2296" s="91" customFormat="1" ht="12.75" customHeight="1">
      <c r="A2296" s="91">
        <v>7</v>
      </c>
    </row>
    <row r="2297" s="91" customFormat="1" ht="12.75" customHeight="1">
      <c r="A2297" s="91">
        <v>8</v>
      </c>
    </row>
    <row r="2298" s="91" customFormat="1" ht="12.75" customHeight="1">
      <c r="A2298" s="91">
        <v>9</v>
      </c>
    </row>
    <row r="2299" s="91" customFormat="1" ht="12.75" customHeight="1">
      <c r="A2299" s="91">
        <v>10</v>
      </c>
    </row>
    <row r="2300" s="91" customFormat="1" ht="12.75" customHeight="1">
      <c r="A2300" s="91">
        <v>11</v>
      </c>
    </row>
    <row r="2301" s="91" customFormat="1" ht="12.75" customHeight="1">
      <c r="A2301" s="91">
        <v>12</v>
      </c>
    </row>
    <row r="2302" s="91" customFormat="1" ht="12.75" customHeight="1">
      <c r="A2302" s="91">
        <v>13</v>
      </c>
    </row>
    <row r="2303" s="91" customFormat="1" ht="12.75" customHeight="1">
      <c r="A2303" s="91">
        <v>14</v>
      </c>
    </row>
    <row r="2304" s="91" customFormat="1" ht="12.75" customHeight="1">
      <c r="A2304" s="91">
        <v>15</v>
      </c>
    </row>
    <row r="2305" s="91" customFormat="1" ht="12.75" customHeight="1">
      <c r="A2305" s="91">
        <v>16</v>
      </c>
    </row>
    <row r="2306" s="91" customFormat="1" ht="12.75" customHeight="1">
      <c r="A2306" s="91">
        <v>17</v>
      </c>
    </row>
    <row r="2307" s="91" customFormat="1" ht="12.75" customHeight="1">
      <c r="A2307" s="91">
        <v>18</v>
      </c>
    </row>
    <row r="2308" s="91" customFormat="1" ht="12.75" customHeight="1">
      <c r="A2308" s="91">
        <v>19</v>
      </c>
    </row>
    <row r="2309" s="91" customFormat="1" ht="12.75" customHeight="1">
      <c r="A2309" s="91">
        <v>20</v>
      </c>
    </row>
    <row r="2310" s="91" customFormat="1" ht="12.75" customHeight="1">
      <c r="A2310" s="91">
        <v>21</v>
      </c>
    </row>
    <row r="2311" s="91" customFormat="1" ht="12.75" customHeight="1">
      <c r="A2311" s="91">
        <v>22</v>
      </c>
    </row>
    <row r="2312" s="91" customFormat="1" ht="12.75" customHeight="1">
      <c r="A2312" s="91">
        <v>23</v>
      </c>
    </row>
    <row r="2313" s="91" customFormat="1" ht="12.75" customHeight="1">
      <c r="A2313" s="91">
        <v>24</v>
      </c>
    </row>
    <row r="2314" s="91" customFormat="1" ht="12.75" customHeight="1">
      <c r="A2314" s="91">
        <v>25</v>
      </c>
    </row>
    <row r="2315" s="91" customFormat="1" ht="12.75" customHeight="1">
      <c r="A2315" s="91">
        <v>26</v>
      </c>
    </row>
    <row r="2316" s="91" customFormat="1" ht="12.75" customHeight="1">
      <c r="A2316" s="91">
        <v>27</v>
      </c>
    </row>
    <row r="2317" s="91" customFormat="1" ht="12.75" customHeight="1">
      <c r="A2317" s="91">
        <v>28</v>
      </c>
    </row>
    <row r="2318" s="91" customFormat="1" ht="12.75" customHeight="1">
      <c r="A2318" s="91">
        <v>29</v>
      </c>
    </row>
    <row r="2319" s="91" customFormat="1" ht="12.75" customHeight="1">
      <c r="A2319" s="91">
        <v>30</v>
      </c>
    </row>
    <row r="2320" s="91" customFormat="1" ht="12.75" customHeight="1">
      <c r="A2320" s="91">
        <v>31</v>
      </c>
    </row>
    <row r="2321" s="91" customFormat="1" ht="12.75" customHeight="1">
      <c r="A2321" s="91">
        <v>32</v>
      </c>
    </row>
    <row r="2322" s="91" customFormat="1" ht="12.75" customHeight="1">
      <c r="A2322" s="91">
        <v>33</v>
      </c>
    </row>
    <row r="2323" s="91" customFormat="1" ht="12.75" customHeight="1">
      <c r="A2323" s="91">
        <v>34</v>
      </c>
    </row>
    <row r="2324" s="91" customFormat="1" ht="12.75" customHeight="1">
      <c r="A2324" s="91">
        <v>35</v>
      </c>
    </row>
    <row r="2325" s="91" customFormat="1" ht="12.75" customHeight="1">
      <c r="A2325" s="91">
        <v>36</v>
      </c>
    </row>
    <row r="2326" s="91" customFormat="1" ht="12.75" customHeight="1">
      <c r="A2326" s="91">
        <v>37</v>
      </c>
    </row>
    <row r="2327" s="91" customFormat="1" ht="12.75" customHeight="1">
      <c r="A2327" s="91">
        <v>38</v>
      </c>
    </row>
    <row r="2328" s="91" customFormat="1" ht="12.75" customHeight="1">
      <c r="A2328" s="91">
        <v>39</v>
      </c>
    </row>
    <row r="2329" s="91" customFormat="1" ht="12.75" customHeight="1">
      <c r="A2329" s="91">
        <v>40</v>
      </c>
    </row>
    <row r="2330" s="91" customFormat="1" ht="12.75" customHeight="1">
      <c r="A2330" s="91">
        <v>41</v>
      </c>
    </row>
    <row r="2331" s="91" customFormat="1" ht="12.75" customHeight="1">
      <c r="A2331" s="91">
        <v>42</v>
      </c>
    </row>
    <row r="2332" s="91" customFormat="1" ht="12.75" customHeight="1">
      <c r="A2332" s="91">
        <v>43</v>
      </c>
    </row>
    <row r="2333" s="91" customFormat="1" ht="12.75" customHeight="1">
      <c r="A2333" s="91">
        <v>44</v>
      </c>
    </row>
    <row r="2334" s="91" customFormat="1" ht="12.75" customHeight="1">
      <c r="A2334" s="91">
        <v>45</v>
      </c>
    </row>
    <row r="2335" s="91" customFormat="1" ht="12.75" customHeight="1">
      <c r="A2335" s="91">
        <v>46</v>
      </c>
    </row>
    <row r="2336" s="91" customFormat="1" ht="12.75" customHeight="1">
      <c r="A2336" s="91">
        <v>47</v>
      </c>
    </row>
    <row r="2337" s="91" customFormat="1" ht="12.75" customHeight="1">
      <c r="A2337" s="91">
        <v>48</v>
      </c>
    </row>
    <row r="2338" s="91" customFormat="1" ht="12.75" customHeight="1">
      <c r="A2338" s="91">
        <v>49</v>
      </c>
    </row>
    <row r="2339" s="91" customFormat="1" ht="12.75" customHeight="1">
      <c r="A2339" s="91">
        <v>50</v>
      </c>
    </row>
    <row r="2340" s="91" customFormat="1" ht="12.75" customHeight="1">
      <c r="A2340" s="91">
        <v>51</v>
      </c>
    </row>
    <row r="2341" s="91" customFormat="1" ht="12.75" customHeight="1">
      <c r="A2341" s="91">
        <v>52</v>
      </c>
    </row>
    <row r="2342" s="91" customFormat="1" ht="12.75" customHeight="1">
      <c r="A2342" s="91">
        <v>53</v>
      </c>
    </row>
    <row r="2343" s="91" customFormat="1" ht="12.75" customHeight="1">
      <c r="A2343" s="91">
        <v>54</v>
      </c>
    </row>
    <row r="2344" s="91" customFormat="1" ht="12.75" customHeight="1">
      <c r="A2344" s="91">
        <v>55</v>
      </c>
    </row>
    <row r="2345" s="91" customFormat="1" ht="12.75" customHeight="1">
      <c r="A2345" s="91">
        <v>56</v>
      </c>
    </row>
    <row r="2346" s="91" customFormat="1" ht="12.75" customHeight="1">
      <c r="A2346" s="91">
        <v>57</v>
      </c>
    </row>
    <row r="2347" s="91" customFormat="1" ht="12.75" customHeight="1">
      <c r="A2347" s="91">
        <v>58</v>
      </c>
    </row>
    <row r="2348" s="91" customFormat="1" ht="12.75" customHeight="1">
      <c r="A2348" s="91">
        <v>59</v>
      </c>
    </row>
    <row r="2349" s="91" customFormat="1" ht="12.75" customHeight="1">
      <c r="A2349" s="91">
        <v>60</v>
      </c>
    </row>
    <row r="2350" s="91" customFormat="1" ht="12.75" customHeight="1">
      <c r="A2350" s="91">
        <v>61</v>
      </c>
    </row>
    <row r="2351" s="91" customFormat="1" ht="12.75" customHeight="1">
      <c r="A2351" s="91">
        <v>62</v>
      </c>
    </row>
    <row r="2352" s="91" customFormat="1" ht="12.75" customHeight="1">
      <c r="A2352" s="91">
        <v>63</v>
      </c>
    </row>
    <row r="2353" s="91" customFormat="1" ht="12.75" customHeight="1">
      <c r="A2353" s="91">
        <v>64</v>
      </c>
    </row>
    <row r="2354" s="91" customFormat="1" ht="12.75" customHeight="1">
      <c r="A2354" s="91">
        <v>65</v>
      </c>
    </row>
    <row r="2355" s="91" customFormat="1" ht="12.75" customHeight="1">
      <c r="A2355" s="91">
        <v>66</v>
      </c>
    </row>
    <row r="2356" s="91" customFormat="1" ht="12.75" customHeight="1">
      <c r="A2356" s="91">
        <v>67</v>
      </c>
    </row>
    <row r="2357" s="91" customFormat="1" ht="12.75" customHeight="1">
      <c r="A2357" s="91">
        <v>68</v>
      </c>
    </row>
    <row r="2358" s="91" customFormat="1" ht="12.75" customHeight="1">
      <c r="A2358" s="91">
        <v>69</v>
      </c>
    </row>
    <row r="2359" s="91" customFormat="1" ht="12.75" customHeight="1">
      <c r="A2359" s="91">
        <v>70</v>
      </c>
    </row>
    <row r="2360" s="91" customFormat="1" ht="12.75" customHeight="1">
      <c r="A2360" s="91">
        <v>71</v>
      </c>
    </row>
    <row r="2361" s="91" customFormat="1" ht="12.75" customHeight="1">
      <c r="A2361" s="91">
        <v>72</v>
      </c>
    </row>
    <row r="2362" s="91" customFormat="1" ht="12.75" customHeight="1">
      <c r="A2362" s="91">
        <v>73</v>
      </c>
    </row>
    <row r="2363" s="91" customFormat="1" ht="12.75" customHeight="1">
      <c r="A2363" s="91">
        <v>74</v>
      </c>
    </row>
    <row r="2364" s="91" customFormat="1" ht="12.75" customHeight="1">
      <c r="A2364" s="91">
        <v>75</v>
      </c>
    </row>
    <row r="2365" s="91" customFormat="1" ht="12.75" customHeight="1">
      <c r="A2365" s="91">
        <v>76</v>
      </c>
    </row>
    <row r="2366" s="91" customFormat="1" ht="12.75" customHeight="1">
      <c r="A2366" s="91">
        <v>77</v>
      </c>
    </row>
    <row r="2367" s="91" customFormat="1" ht="12.75" customHeight="1">
      <c r="A2367" s="91">
        <v>78</v>
      </c>
    </row>
    <row r="2368" s="91" customFormat="1" ht="12.75" customHeight="1">
      <c r="A2368" s="91">
        <v>79</v>
      </c>
    </row>
    <row r="2369" s="91" customFormat="1" ht="12.75" customHeight="1">
      <c r="A2369" s="91">
        <v>80</v>
      </c>
    </row>
    <row r="2370" s="91" customFormat="1" ht="12.75" customHeight="1">
      <c r="A2370" s="91">
        <v>81</v>
      </c>
    </row>
    <row r="2371" s="91" customFormat="1" ht="12.75" customHeight="1">
      <c r="A2371" s="91">
        <v>82</v>
      </c>
    </row>
    <row r="2372" s="91" customFormat="1" ht="12.75" customHeight="1">
      <c r="A2372" s="91">
        <v>83</v>
      </c>
    </row>
    <row r="2373" s="91" customFormat="1" ht="12.75" customHeight="1">
      <c r="A2373" s="91">
        <v>84</v>
      </c>
    </row>
    <row r="2374" s="91" customFormat="1" ht="12.75" customHeight="1">
      <c r="A2374" s="91">
        <v>85</v>
      </c>
    </row>
    <row r="2375" s="91" customFormat="1" ht="12.75" customHeight="1">
      <c r="A2375" s="91">
        <v>86</v>
      </c>
    </row>
    <row r="2376" s="91" customFormat="1" ht="12.75" customHeight="1">
      <c r="A2376" s="91">
        <v>87</v>
      </c>
    </row>
    <row r="2377" s="91" customFormat="1" ht="12.75" customHeight="1">
      <c r="A2377" s="91">
        <v>88</v>
      </c>
    </row>
    <row r="2378" s="91" customFormat="1" ht="12.75" customHeight="1">
      <c r="A2378" s="91">
        <v>89</v>
      </c>
    </row>
    <row r="2379" s="91" customFormat="1" ht="12.75" customHeight="1">
      <c r="A2379" s="91">
        <v>90</v>
      </c>
    </row>
    <row r="2380" s="91" customFormat="1" ht="12.75" customHeight="1">
      <c r="A2380" s="91">
        <v>91</v>
      </c>
    </row>
    <row r="2381" s="91" customFormat="1" ht="12.75" customHeight="1">
      <c r="A2381" s="91">
        <v>92</v>
      </c>
    </row>
    <row r="2382" s="91" customFormat="1" ht="12.75" customHeight="1">
      <c r="A2382" s="91">
        <v>93</v>
      </c>
    </row>
    <row r="2383" s="91" customFormat="1" ht="12.75" customHeight="1">
      <c r="A2383" s="91">
        <v>94</v>
      </c>
    </row>
    <row r="2384" s="91" customFormat="1" ht="12.75" customHeight="1">
      <c r="A2384" s="91">
        <v>95</v>
      </c>
    </row>
    <row r="2385" s="91" customFormat="1" ht="12.75" customHeight="1">
      <c r="A2385" s="91">
        <v>96</v>
      </c>
    </row>
    <row r="2386" s="91" customFormat="1" ht="12.75" customHeight="1">
      <c r="A2386" s="91">
        <v>97</v>
      </c>
    </row>
    <row r="2387" s="91" customFormat="1" ht="12.75" customHeight="1">
      <c r="A2387" s="91">
        <v>98</v>
      </c>
    </row>
    <row r="2388" s="91" customFormat="1" ht="12.75" customHeight="1">
      <c r="A2388" s="91">
        <v>99</v>
      </c>
    </row>
    <row r="2389" s="91" customFormat="1" ht="12.75" customHeight="1">
      <c r="A2389" s="91">
        <v>100</v>
      </c>
    </row>
    <row r="2390" s="91" customFormat="1" ht="12.75" customHeight="1">
      <c r="A2390" s="91">
        <v>101</v>
      </c>
    </row>
    <row r="2391" s="91" customFormat="1" ht="12.75" customHeight="1">
      <c r="A2391" s="91">
        <v>102</v>
      </c>
    </row>
    <row r="2392" s="91" customFormat="1" ht="12.75" customHeight="1">
      <c r="A2392" s="91">
        <v>103</v>
      </c>
    </row>
    <row r="2393" s="91" customFormat="1" ht="12.75" customHeight="1">
      <c r="A2393" s="91">
        <v>104</v>
      </c>
    </row>
    <row r="2394" s="91" customFormat="1" ht="12.75" customHeight="1">
      <c r="A2394" s="91">
        <v>105</v>
      </c>
    </row>
    <row r="2395" s="91" customFormat="1" ht="12.75" customHeight="1">
      <c r="A2395" s="91">
        <v>106</v>
      </c>
    </row>
    <row r="2396" s="91" customFormat="1" ht="12.75" customHeight="1">
      <c r="A2396" s="91">
        <v>107</v>
      </c>
    </row>
    <row r="2397" s="91" customFormat="1" ht="12.75" customHeight="1">
      <c r="A2397" s="91">
        <v>108</v>
      </c>
    </row>
    <row r="2398" s="91" customFormat="1" ht="12.75" customHeight="1">
      <c r="A2398" s="91">
        <v>109</v>
      </c>
    </row>
    <row r="2399" s="91" customFormat="1" ht="12.75" customHeight="1">
      <c r="A2399" s="91">
        <v>110</v>
      </c>
    </row>
    <row r="2400" s="91" customFormat="1" ht="12.75" customHeight="1">
      <c r="A2400" s="91">
        <v>111</v>
      </c>
    </row>
    <row r="2401" s="91" customFormat="1" ht="12.75" customHeight="1">
      <c r="A2401" s="91">
        <v>112</v>
      </c>
    </row>
    <row r="2402" s="91" customFormat="1" ht="12.75" customHeight="1">
      <c r="A2402" s="91">
        <v>113</v>
      </c>
    </row>
    <row r="2403" s="91" customFormat="1" ht="12.75" customHeight="1">
      <c r="A2403" s="91">
        <v>114</v>
      </c>
    </row>
    <row r="2404" s="91" customFormat="1" ht="12.75" customHeight="1">
      <c r="A2404" s="91">
        <v>115</v>
      </c>
    </row>
    <row r="2405" s="91" customFormat="1" ht="12.75" customHeight="1">
      <c r="A2405" s="91">
        <v>116</v>
      </c>
    </row>
    <row r="2406" s="91" customFormat="1" ht="12.75" customHeight="1">
      <c r="A2406" s="91">
        <v>117</v>
      </c>
    </row>
    <row r="2407" s="91" customFormat="1" ht="12.75" customHeight="1">
      <c r="A2407" s="91">
        <v>118</v>
      </c>
    </row>
    <row r="2408" s="91" customFormat="1" ht="12.75" customHeight="1">
      <c r="A2408" s="91">
        <v>119</v>
      </c>
    </row>
    <row r="2409" s="91" customFormat="1" ht="12.75" customHeight="1">
      <c r="A2409" s="91">
        <v>120</v>
      </c>
    </row>
    <row r="2410" s="91" customFormat="1" ht="12.75" customHeight="1">
      <c r="A2410" s="91">
        <v>121</v>
      </c>
    </row>
    <row r="2411" s="91" customFormat="1" ht="12.75" customHeight="1">
      <c r="A2411" s="91">
        <v>122</v>
      </c>
    </row>
    <row r="2412" s="91" customFormat="1" ht="12.75" customHeight="1">
      <c r="A2412" s="91">
        <v>123</v>
      </c>
    </row>
    <row r="2413" s="91" customFormat="1" ht="12.75" customHeight="1">
      <c r="A2413" s="91">
        <v>124</v>
      </c>
    </row>
    <row r="2414" s="91" customFormat="1" ht="12.75" customHeight="1">
      <c r="A2414" s="91">
        <v>125</v>
      </c>
    </row>
    <row r="2415" s="91" customFormat="1" ht="12.75" customHeight="1">
      <c r="A2415" s="91">
        <v>126</v>
      </c>
    </row>
    <row r="2416" s="91" customFormat="1" ht="12.75" customHeight="1">
      <c r="A2416" s="91">
        <v>127</v>
      </c>
    </row>
    <row r="2417" s="91" customFormat="1" ht="12.75" customHeight="1">
      <c r="A2417" s="91">
        <v>128</v>
      </c>
    </row>
    <row r="2418" s="91" customFormat="1" ht="12.75" customHeight="1">
      <c r="A2418" s="91">
        <v>129</v>
      </c>
    </row>
    <row r="2419" s="91" customFormat="1" ht="12.75" customHeight="1">
      <c r="A2419" s="91">
        <v>130</v>
      </c>
    </row>
    <row r="2420" s="91" customFormat="1" ht="12.75" customHeight="1">
      <c r="A2420" s="91">
        <v>131</v>
      </c>
    </row>
    <row r="2421" s="91" customFormat="1" ht="12.75" customHeight="1">
      <c r="A2421" s="91">
        <v>132</v>
      </c>
    </row>
    <row r="2422" s="91" customFormat="1" ht="12.75" customHeight="1">
      <c r="A2422" s="91">
        <v>133</v>
      </c>
    </row>
    <row r="2423" s="91" customFormat="1" ht="12.75" customHeight="1">
      <c r="A2423" s="91">
        <v>134</v>
      </c>
    </row>
    <row r="2424" s="91" customFormat="1" ht="12.75" customHeight="1">
      <c r="A2424" s="91">
        <v>135</v>
      </c>
    </row>
    <row r="2425" s="91" customFormat="1" ht="12.75" customHeight="1">
      <c r="A2425" s="91">
        <v>136</v>
      </c>
    </row>
    <row r="2426" s="91" customFormat="1" ht="12.75" customHeight="1">
      <c r="A2426" s="91">
        <v>137</v>
      </c>
    </row>
    <row r="2427" s="91" customFormat="1" ht="12.75" customHeight="1">
      <c r="A2427" s="91">
        <v>138</v>
      </c>
    </row>
    <row r="2428" s="91" customFormat="1" ht="12.75" customHeight="1">
      <c r="A2428" s="91">
        <v>139</v>
      </c>
    </row>
    <row r="2429" s="91" customFormat="1" ht="12.75" customHeight="1">
      <c r="A2429" s="91">
        <v>140</v>
      </c>
    </row>
    <row r="2430" s="91" customFormat="1" ht="12.75" customHeight="1">
      <c r="A2430" s="91">
        <v>141</v>
      </c>
    </row>
    <row r="2431" s="91" customFormat="1" ht="12.75" customHeight="1">
      <c r="A2431" s="91">
        <v>142</v>
      </c>
    </row>
    <row r="2432" s="91" customFormat="1" ht="12.75" customHeight="1">
      <c r="A2432" s="91">
        <v>143</v>
      </c>
    </row>
    <row r="2433" s="91" customFormat="1" ht="12.75" customHeight="1">
      <c r="A2433" s="91">
        <v>144</v>
      </c>
    </row>
    <row r="2434" s="91" customFormat="1" ht="12.75" customHeight="1">
      <c r="A2434" s="91">
        <v>145</v>
      </c>
    </row>
    <row r="2435" s="91" customFormat="1" ht="12.75" customHeight="1">
      <c r="A2435" s="91">
        <v>146</v>
      </c>
    </row>
    <row r="2436" s="91" customFormat="1" ht="12.75" customHeight="1">
      <c r="A2436" s="91">
        <v>147</v>
      </c>
    </row>
    <row r="2437" s="91" customFormat="1" ht="12.75" customHeight="1">
      <c r="A2437" s="91">
        <v>148</v>
      </c>
    </row>
    <row r="2438" s="91" customFormat="1" ht="12.75" customHeight="1">
      <c r="A2438" s="91">
        <v>149</v>
      </c>
    </row>
    <row r="2439" s="91" customFormat="1" ht="12.75" customHeight="1">
      <c r="A2439" s="91">
        <v>150</v>
      </c>
    </row>
    <row r="2440" s="91" customFormat="1" ht="12.75" customHeight="1">
      <c r="A2440" s="91">
        <v>151</v>
      </c>
    </row>
    <row r="2441" s="91" customFormat="1" ht="12.75" customHeight="1">
      <c r="A2441" s="91">
        <v>152</v>
      </c>
    </row>
    <row r="2442" s="91" customFormat="1" ht="12.75" customHeight="1">
      <c r="A2442" s="91">
        <v>153</v>
      </c>
    </row>
    <row r="2443" s="91" customFormat="1" ht="12.75" customHeight="1">
      <c r="A2443" s="91">
        <v>154</v>
      </c>
    </row>
    <row r="2444" s="91" customFormat="1" ht="12.75" customHeight="1">
      <c r="A2444" s="91">
        <v>155</v>
      </c>
    </row>
    <row r="2445" s="91" customFormat="1" ht="12.75" customHeight="1">
      <c r="A2445" s="91">
        <v>156</v>
      </c>
    </row>
    <row r="2446" s="91" customFormat="1" ht="12.75" customHeight="1">
      <c r="A2446" s="91">
        <v>157</v>
      </c>
    </row>
    <row r="2447" s="91" customFormat="1" ht="12.75" customHeight="1">
      <c r="A2447" s="91">
        <v>158</v>
      </c>
    </row>
    <row r="2448" s="91" customFormat="1" ht="12.75" customHeight="1">
      <c r="A2448" s="91">
        <v>159</v>
      </c>
    </row>
    <row r="2449" s="91" customFormat="1" ht="12.75" customHeight="1">
      <c r="A2449" s="91">
        <v>160</v>
      </c>
    </row>
    <row r="2450" s="91" customFormat="1" ht="12.75" customHeight="1">
      <c r="A2450" s="91">
        <v>161</v>
      </c>
    </row>
    <row r="2451" s="91" customFormat="1" ht="12.75" customHeight="1">
      <c r="A2451" s="91">
        <v>162</v>
      </c>
    </row>
    <row r="2452" s="91" customFormat="1" ht="12.75" customHeight="1">
      <c r="A2452" s="91">
        <v>163</v>
      </c>
    </row>
    <row r="2453" s="91" customFormat="1" ht="12.75" customHeight="1">
      <c r="A2453" s="91">
        <v>164</v>
      </c>
    </row>
    <row r="2454" s="91" customFormat="1" ht="12.75" customHeight="1">
      <c r="A2454" s="91">
        <v>165</v>
      </c>
    </row>
    <row r="2455" s="91" customFormat="1" ht="12.75" customHeight="1">
      <c r="A2455" s="91">
        <v>166</v>
      </c>
    </row>
    <row r="2456" s="91" customFormat="1" ht="12.75" customHeight="1">
      <c r="A2456" s="91">
        <v>167</v>
      </c>
    </row>
    <row r="2457" s="91" customFormat="1" ht="12.75" customHeight="1">
      <c r="A2457" s="91">
        <v>168</v>
      </c>
    </row>
    <row r="2458" s="91" customFormat="1" ht="12.75" customHeight="1">
      <c r="A2458" s="91">
        <v>169</v>
      </c>
    </row>
    <row r="2459" s="91" customFormat="1" ht="12.75" customHeight="1">
      <c r="A2459" s="91">
        <v>170</v>
      </c>
    </row>
    <row r="2460" s="91" customFormat="1" ht="12.75" customHeight="1">
      <c r="A2460" s="91">
        <v>171</v>
      </c>
    </row>
    <row r="2461" s="91" customFormat="1" ht="12.75" customHeight="1">
      <c r="A2461" s="91">
        <v>172</v>
      </c>
    </row>
    <row r="2462" s="91" customFormat="1" ht="12.75" customHeight="1">
      <c r="A2462" s="91">
        <v>173</v>
      </c>
    </row>
    <row r="2463" s="91" customFormat="1" ht="12.75" customHeight="1">
      <c r="A2463" s="91">
        <v>174</v>
      </c>
    </row>
    <row r="2464" s="91" customFormat="1" ht="12.75" customHeight="1">
      <c r="A2464" s="91">
        <v>175</v>
      </c>
    </row>
    <row r="2465" s="91" customFormat="1" ht="12.75" customHeight="1">
      <c r="A2465" s="91">
        <v>176</v>
      </c>
    </row>
    <row r="2466" s="91" customFormat="1" ht="12.75" customHeight="1">
      <c r="A2466" s="91">
        <v>177</v>
      </c>
    </row>
    <row r="2467" s="91" customFormat="1" ht="12.75" customHeight="1">
      <c r="A2467" s="91">
        <v>178</v>
      </c>
    </row>
    <row r="2468" s="91" customFormat="1" ht="12.75" customHeight="1">
      <c r="A2468" s="91">
        <v>179</v>
      </c>
    </row>
    <row r="2469" s="91" customFormat="1" ht="12.75" customHeight="1">
      <c r="A2469" s="91">
        <v>180</v>
      </c>
    </row>
    <row r="2470" s="91" customFormat="1" ht="12.75" customHeight="1">
      <c r="A2470" s="91">
        <v>181</v>
      </c>
    </row>
    <row r="2471" s="91" customFormat="1" ht="12.75" customHeight="1">
      <c r="A2471" s="91">
        <v>182</v>
      </c>
    </row>
    <row r="2472" s="91" customFormat="1" ht="12.75" customHeight="1">
      <c r="A2472" s="91">
        <v>183</v>
      </c>
    </row>
    <row r="2473" s="91" customFormat="1" ht="12.75" customHeight="1">
      <c r="A2473" s="91">
        <v>184</v>
      </c>
    </row>
    <row r="2474" s="91" customFormat="1" ht="12.75" customHeight="1">
      <c r="A2474" s="91">
        <v>185</v>
      </c>
    </row>
    <row r="2475" s="91" customFormat="1" ht="12.75" customHeight="1">
      <c r="A2475" s="91">
        <v>186</v>
      </c>
    </row>
    <row r="2476" s="91" customFormat="1" ht="12.75" customHeight="1">
      <c r="A2476" s="91">
        <v>187</v>
      </c>
    </row>
    <row r="2477" s="91" customFormat="1" ht="12.75" customHeight="1">
      <c r="A2477" s="91">
        <v>188</v>
      </c>
    </row>
    <row r="2478" s="91" customFormat="1" ht="12.75" customHeight="1">
      <c r="A2478" s="91">
        <v>189</v>
      </c>
    </row>
    <row r="2479" s="91" customFormat="1" ht="12.75" customHeight="1">
      <c r="A2479" s="91">
        <v>190</v>
      </c>
    </row>
    <row r="2480" s="91" customFormat="1" ht="12.75" customHeight="1">
      <c r="A2480" s="91">
        <v>191</v>
      </c>
    </row>
    <row r="2481" s="91" customFormat="1" ht="12.75" customHeight="1">
      <c r="A2481" s="91">
        <v>192</v>
      </c>
    </row>
    <row r="2482" s="91" customFormat="1" ht="12.75" customHeight="1">
      <c r="A2482" s="91">
        <v>193</v>
      </c>
    </row>
    <row r="2483" s="91" customFormat="1" ht="12.75" customHeight="1">
      <c r="A2483" s="91">
        <v>194</v>
      </c>
    </row>
    <row r="2484" s="91" customFormat="1" ht="12.75" customHeight="1">
      <c r="A2484" s="91">
        <v>195</v>
      </c>
    </row>
    <row r="2485" s="91" customFormat="1" ht="12.75" customHeight="1">
      <c r="A2485" s="91">
        <v>196</v>
      </c>
    </row>
    <row r="2486" s="91" customFormat="1" ht="12.75" customHeight="1">
      <c r="A2486" s="91">
        <v>197</v>
      </c>
    </row>
    <row r="2487" s="91" customFormat="1" ht="12.75" customHeight="1">
      <c r="A2487" s="91">
        <v>198</v>
      </c>
    </row>
    <row r="2488" s="91" customFormat="1" ht="12.75" customHeight="1">
      <c r="A2488" s="91">
        <v>199</v>
      </c>
    </row>
    <row r="2489" s="91" customFormat="1" ht="12.75" customHeight="1">
      <c r="A2489" s="91">
        <v>200</v>
      </c>
    </row>
    <row r="2490" s="91" customFormat="1" ht="12.75" customHeight="1">
      <c r="A2490" s="91">
        <v>201</v>
      </c>
    </row>
    <row r="2491" s="91" customFormat="1" ht="12.75" customHeight="1">
      <c r="A2491" s="91">
        <v>202</v>
      </c>
    </row>
    <row r="2492" s="91" customFormat="1" ht="12.75" customHeight="1">
      <c r="A2492" s="91">
        <v>203</v>
      </c>
    </row>
    <row r="2493" s="91" customFormat="1" ht="12.75" customHeight="1">
      <c r="A2493" s="91">
        <v>204</v>
      </c>
    </row>
    <row r="2494" s="91" customFormat="1" ht="12.75" customHeight="1">
      <c r="A2494" s="91">
        <v>205</v>
      </c>
    </row>
    <row r="2495" s="91" customFormat="1" ht="12.75" customHeight="1">
      <c r="A2495" s="91">
        <v>206</v>
      </c>
    </row>
    <row r="2496" s="91" customFormat="1" ht="12.75" customHeight="1">
      <c r="A2496" s="91">
        <v>207</v>
      </c>
    </row>
    <row r="2497" s="91" customFormat="1" ht="12.75" customHeight="1">
      <c r="A2497" s="91">
        <v>208</v>
      </c>
    </row>
    <row r="2498" s="91" customFormat="1" ht="12.75" customHeight="1">
      <c r="A2498" s="91">
        <v>209</v>
      </c>
    </row>
    <row r="2499" s="91" customFormat="1" ht="12.75" customHeight="1">
      <c r="A2499" s="91">
        <v>210</v>
      </c>
    </row>
    <row r="2500" s="91" customFormat="1" ht="12.75" customHeight="1">
      <c r="A2500" s="91">
        <v>211</v>
      </c>
    </row>
    <row r="2501" s="91" customFormat="1" ht="12.75" customHeight="1">
      <c r="A2501" s="91">
        <v>212</v>
      </c>
    </row>
    <row r="2502" s="91" customFormat="1" ht="12.75" customHeight="1">
      <c r="A2502" s="91">
        <v>213</v>
      </c>
    </row>
    <row r="2503" s="91" customFormat="1" ht="12.75" customHeight="1">
      <c r="A2503" s="91">
        <v>214</v>
      </c>
    </row>
    <row r="2504" s="91" customFormat="1" ht="12.75" customHeight="1">
      <c r="A2504" s="91">
        <v>215</v>
      </c>
    </row>
    <row r="2505" s="91" customFormat="1" ht="12.75" customHeight="1">
      <c r="A2505" s="91">
        <v>216</v>
      </c>
    </row>
    <row r="2506" s="91" customFormat="1" ht="12.75" customHeight="1">
      <c r="A2506" s="91">
        <v>217</v>
      </c>
    </row>
    <row r="2507" s="91" customFormat="1" ht="12.75" customHeight="1">
      <c r="A2507" s="91">
        <v>218</v>
      </c>
    </row>
    <row r="2508" s="91" customFormat="1" ht="12.75" customHeight="1">
      <c r="A2508" s="91">
        <v>219</v>
      </c>
    </row>
    <row r="2509" s="91" customFormat="1" ht="12.75" customHeight="1">
      <c r="A2509" s="91">
        <v>220</v>
      </c>
    </row>
    <row r="2510" s="91" customFormat="1" ht="12.75" customHeight="1">
      <c r="A2510" s="91">
        <v>221</v>
      </c>
    </row>
    <row r="2511" s="91" customFormat="1" ht="12.75" customHeight="1">
      <c r="A2511" s="91">
        <v>222</v>
      </c>
    </row>
    <row r="2512" s="91" customFormat="1" ht="12.75" customHeight="1">
      <c r="A2512" s="91">
        <v>223</v>
      </c>
    </row>
    <row r="2513" s="91" customFormat="1" ht="12.75" customHeight="1">
      <c r="A2513" s="91">
        <v>224</v>
      </c>
    </row>
    <row r="2514" s="91" customFormat="1" ht="12.75" customHeight="1">
      <c r="A2514" s="91">
        <v>225</v>
      </c>
    </row>
    <row r="2515" s="91" customFormat="1" ht="12.75" customHeight="1">
      <c r="A2515" s="91">
        <v>226</v>
      </c>
    </row>
    <row r="2516" s="91" customFormat="1" ht="12.75" customHeight="1">
      <c r="A2516" s="91">
        <v>227</v>
      </c>
    </row>
    <row r="2517" s="91" customFormat="1" ht="12.75" customHeight="1">
      <c r="A2517" s="91">
        <v>228</v>
      </c>
    </row>
    <row r="2518" s="91" customFormat="1" ht="12.75" customHeight="1">
      <c r="A2518" s="91">
        <v>229</v>
      </c>
    </row>
    <row r="2519" s="91" customFormat="1" ht="12.75" customHeight="1">
      <c r="A2519" s="91">
        <v>230</v>
      </c>
    </row>
    <row r="2520" s="91" customFormat="1" ht="12.75" customHeight="1">
      <c r="A2520" s="91">
        <v>231</v>
      </c>
    </row>
    <row r="2521" s="91" customFormat="1" ht="12.75" customHeight="1">
      <c r="A2521" s="91">
        <v>232</v>
      </c>
    </row>
    <row r="2522" s="91" customFormat="1" ht="12.75" customHeight="1">
      <c r="A2522" s="91">
        <v>233</v>
      </c>
    </row>
    <row r="2523" s="91" customFormat="1" ht="12.75" customHeight="1">
      <c r="A2523" s="91">
        <v>234</v>
      </c>
    </row>
    <row r="2524" s="91" customFormat="1" ht="12.75" customHeight="1">
      <c r="A2524" s="91">
        <v>235</v>
      </c>
    </row>
    <row r="2525" s="91" customFormat="1" ht="12.75" customHeight="1">
      <c r="A2525" s="91">
        <v>236</v>
      </c>
    </row>
    <row r="2526" s="91" customFormat="1" ht="12.75" customHeight="1">
      <c r="A2526" s="91">
        <v>237</v>
      </c>
    </row>
    <row r="2527" s="91" customFormat="1" ht="12.75" customHeight="1">
      <c r="A2527" s="91">
        <v>238</v>
      </c>
    </row>
    <row r="2528" s="91" customFormat="1" ht="12.75" customHeight="1">
      <c r="A2528" s="91">
        <v>239</v>
      </c>
    </row>
    <row r="2529" s="91" customFormat="1" ht="12.75" customHeight="1">
      <c r="A2529" s="91">
        <v>240</v>
      </c>
    </row>
    <row r="2530" s="91" customFormat="1" ht="12.75" customHeight="1">
      <c r="A2530" s="91">
        <v>241</v>
      </c>
    </row>
    <row r="2531" s="91" customFormat="1" ht="12.75" customHeight="1">
      <c r="A2531" s="91">
        <v>242</v>
      </c>
    </row>
    <row r="2532" s="91" customFormat="1" ht="12.75" customHeight="1">
      <c r="A2532" s="91">
        <v>243</v>
      </c>
    </row>
    <row r="2533" s="91" customFormat="1" ht="12.75" customHeight="1">
      <c r="A2533" s="91">
        <v>244</v>
      </c>
    </row>
    <row r="2534" s="91" customFormat="1" ht="12.75" customHeight="1">
      <c r="A2534" s="91">
        <v>245</v>
      </c>
    </row>
    <row r="2535" s="91" customFormat="1" ht="12.75" customHeight="1">
      <c r="A2535" s="91">
        <v>246</v>
      </c>
    </row>
    <row r="2536" s="91" customFormat="1" ht="12.75" customHeight="1">
      <c r="A2536" s="91">
        <v>247</v>
      </c>
    </row>
    <row r="2537" s="91" customFormat="1" ht="12.75" customHeight="1">
      <c r="A2537" s="91">
        <v>248</v>
      </c>
    </row>
    <row r="2538" s="91" customFormat="1" ht="12.75" customHeight="1">
      <c r="A2538" s="91">
        <v>249</v>
      </c>
    </row>
    <row r="2539" s="91" customFormat="1" ht="12.75" customHeight="1">
      <c r="A2539" s="91">
        <v>250</v>
      </c>
    </row>
    <row r="2540" s="91" customFormat="1" ht="12.75" customHeight="1">
      <c r="A2540" s="91">
        <v>251</v>
      </c>
    </row>
    <row r="2541" s="91" customFormat="1" ht="12.75" customHeight="1">
      <c r="A2541" s="91">
        <v>252</v>
      </c>
    </row>
    <row r="2542" s="91" customFormat="1" ht="12.75" customHeight="1">
      <c r="A2542" s="91">
        <v>253</v>
      </c>
    </row>
    <row r="2543" s="91" customFormat="1" ht="12.75" customHeight="1">
      <c r="A2543" s="91">
        <v>254</v>
      </c>
    </row>
    <row r="2544" s="91" customFormat="1" ht="12.75" customHeight="1">
      <c r="A2544" s="91">
        <v>255</v>
      </c>
    </row>
    <row r="2545" s="91" customFormat="1" ht="12.75" customHeight="1">
      <c r="A2545" s="91">
        <v>256</v>
      </c>
    </row>
    <row r="2546" s="91" customFormat="1" ht="12.75" customHeight="1">
      <c r="A2546" s="91">
        <v>257</v>
      </c>
    </row>
    <row r="2547" s="91" customFormat="1" ht="12.75" customHeight="1">
      <c r="A2547" s="91">
        <v>258</v>
      </c>
    </row>
    <row r="2548" s="91" customFormat="1" ht="12.75" customHeight="1">
      <c r="A2548" s="91">
        <v>259</v>
      </c>
    </row>
    <row r="2549" s="91" customFormat="1" ht="12.75" customHeight="1">
      <c r="A2549" s="91">
        <v>260</v>
      </c>
    </row>
    <row r="2550" s="91" customFormat="1" ht="12.75" customHeight="1">
      <c r="A2550" s="91">
        <v>261</v>
      </c>
    </row>
    <row r="2551" s="91" customFormat="1" ht="12.75" customHeight="1">
      <c r="A2551" s="91">
        <v>262</v>
      </c>
    </row>
    <row r="2552" s="91" customFormat="1" ht="12.75" customHeight="1">
      <c r="A2552" s="91">
        <v>263</v>
      </c>
    </row>
    <row r="2553" s="91" customFormat="1" ht="12.75" customHeight="1">
      <c r="A2553" s="91">
        <v>264</v>
      </c>
    </row>
    <row r="2554" s="91" customFormat="1" ht="12.75" customHeight="1">
      <c r="A2554" s="91">
        <v>265</v>
      </c>
    </row>
    <row r="2555" s="91" customFormat="1" ht="12.75" customHeight="1">
      <c r="A2555" s="91">
        <v>266</v>
      </c>
    </row>
    <row r="2556" s="91" customFormat="1" ht="12.75" customHeight="1">
      <c r="A2556" s="91">
        <v>267</v>
      </c>
    </row>
    <row r="2557" s="91" customFormat="1" ht="12.75" customHeight="1">
      <c r="A2557" s="91">
        <v>268</v>
      </c>
    </row>
    <row r="2558" s="91" customFormat="1" ht="12.75" customHeight="1">
      <c r="A2558" s="91">
        <v>269</v>
      </c>
    </row>
    <row r="2559" s="91" customFormat="1" ht="12.75" customHeight="1">
      <c r="A2559" s="91">
        <v>270</v>
      </c>
    </row>
    <row r="2560" s="91" customFormat="1" ht="12.75" customHeight="1">
      <c r="A2560" s="91">
        <v>271</v>
      </c>
    </row>
    <row r="2561" s="91" customFormat="1" ht="12.75" customHeight="1">
      <c r="A2561" s="91">
        <v>272</v>
      </c>
    </row>
    <row r="2562" s="91" customFormat="1" ht="12.75" customHeight="1">
      <c r="A2562" s="91">
        <v>273</v>
      </c>
    </row>
    <row r="2563" s="91" customFormat="1" ht="12.75" customHeight="1">
      <c r="A2563" s="91">
        <v>274</v>
      </c>
    </row>
    <row r="2564" s="91" customFormat="1" ht="12.75" customHeight="1">
      <c r="A2564" s="91">
        <v>275</v>
      </c>
    </row>
    <row r="2565" s="91" customFormat="1" ht="12.75" customHeight="1">
      <c r="A2565" s="91">
        <v>276</v>
      </c>
    </row>
    <row r="2566" s="91" customFormat="1" ht="12.75" customHeight="1">
      <c r="A2566" s="91">
        <v>277</v>
      </c>
    </row>
    <row r="2567" s="91" customFormat="1" ht="12.75" customHeight="1">
      <c r="A2567" s="91">
        <v>278</v>
      </c>
    </row>
    <row r="2568" s="91" customFormat="1" ht="12.75" customHeight="1">
      <c r="A2568" s="91">
        <v>279</v>
      </c>
    </row>
    <row r="2569" s="91" customFormat="1" ht="12.75" customHeight="1">
      <c r="A2569" s="91">
        <v>280</v>
      </c>
    </row>
    <row r="2570" s="91" customFormat="1" ht="12.75" customHeight="1">
      <c r="A2570" s="91">
        <v>281</v>
      </c>
    </row>
    <row r="2571" s="91" customFormat="1" ht="12.75" customHeight="1">
      <c r="A2571" s="91">
        <v>282</v>
      </c>
    </row>
    <row r="2572" s="91" customFormat="1" ht="12.75" customHeight="1">
      <c r="A2572" s="91">
        <v>283</v>
      </c>
    </row>
    <row r="2573" s="91" customFormat="1" ht="12.75" customHeight="1">
      <c r="A2573" s="91">
        <v>284</v>
      </c>
    </row>
    <row r="2574" s="91" customFormat="1" ht="12.75" customHeight="1">
      <c r="A2574" s="91">
        <v>285</v>
      </c>
    </row>
    <row r="2575" s="91" customFormat="1" ht="12.75" customHeight="1">
      <c r="A2575" s="91">
        <v>286</v>
      </c>
    </row>
    <row r="2576" s="91" customFormat="1" ht="12.75" customHeight="1">
      <c r="A2576" s="91">
        <v>287</v>
      </c>
    </row>
    <row r="2577" s="91" customFormat="1" ht="12.75" customHeight="1">
      <c r="A2577" s="91">
        <v>288</v>
      </c>
    </row>
    <row r="2578" s="91" customFormat="1" ht="12.75" customHeight="1">
      <c r="A2578" s="91">
        <v>289</v>
      </c>
    </row>
    <row r="2579" s="91" customFormat="1" ht="12.75" customHeight="1">
      <c r="A2579" s="91">
        <v>290</v>
      </c>
    </row>
    <row r="2580" s="91" customFormat="1" ht="12.75" customHeight="1">
      <c r="A2580" s="91">
        <v>291</v>
      </c>
    </row>
    <row r="2581" s="91" customFormat="1" ht="12.75" customHeight="1">
      <c r="A2581" s="91">
        <v>292</v>
      </c>
    </row>
    <row r="2582" s="91" customFormat="1" ht="12.75" customHeight="1">
      <c r="A2582" s="91">
        <v>293</v>
      </c>
    </row>
    <row r="2583" s="91" customFormat="1" ht="12.75" customHeight="1">
      <c r="A2583" s="91">
        <v>294</v>
      </c>
    </row>
    <row r="2584" s="91" customFormat="1" ht="12.75" customHeight="1">
      <c r="A2584" s="91">
        <v>295</v>
      </c>
    </row>
    <row r="2585" s="91" customFormat="1" ht="12.75" customHeight="1">
      <c r="A2585" s="91">
        <v>296</v>
      </c>
    </row>
    <row r="2586" s="91" customFormat="1" ht="12.75" customHeight="1">
      <c r="A2586" s="91">
        <v>297</v>
      </c>
    </row>
    <row r="2587" s="91" customFormat="1" ht="12.75" customHeight="1">
      <c r="A2587" s="91">
        <v>298</v>
      </c>
    </row>
    <row r="2588" s="91" customFormat="1" ht="12.75" customHeight="1">
      <c r="A2588" s="91">
        <v>299</v>
      </c>
    </row>
    <row r="2589" s="91" customFormat="1" ht="12.75" customHeight="1">
      <c r="A2589" s="91">
        <v>300</v>
      </c>
    </row>
    <row r="2590" s="91" customFormat="1" ht="12.75" customHeight="1">
      <c r="A2590" s="91">
        <v>301</v>
      </c>
    </row>
    <row r="2591" s="91" customFormat="1" ht="12.75" customHeight="1">
      <c r="A2591" s="91">
        <v>302</v>
      </c>
    </row>
    <row r="2592" s="91" customFormat="1" ht="12.75" customHeight="1">
      <c r="A2592" s="91">
        <v>303</v>
      </c>
    </row>
    <row r="2593" s="91" customFormat="1" ht="12.75" customHeight="1">
      <c r="A2593" s="91">
        <v>304</v>
      </c>
    </row>
    <row r="2594" s="91" customFormat="1" ht="12.75" customHeight="1">
      <c r="A2594" s="91">
        <v>305</v>
      </c>
    </row>
    <row r="2595" s="91" customFormat="1" ht="12.75" customHeight="1">
      <c r="A2595" s="91">
        <v>306</v>
      </c>
    </row>
    <row r="2596" s="91" customFormat="1" ht="12.75" customHeight="1">
      <c r="A2596" s="91">
        <v>307</v>
      </c>
    </row>
    <row r="2597" s="91" customFormat="1" ht="12.75" customHeight="1">
      <c r="A2597" s="91">
        <v>308</v>
      </c>
    </row>
    <row r="2598" s="91" customFormat="1" ht="12.75" customHeight="1">
      <c r="A2598" s="91">
        <v>309</v>
      </c>
    </row>
    <row r="2599" s="91" customFormat="1" ht="12.75" customHeight="1">
      <c r="A2599" s="91">
        <v>310</v>
      </c>
    </row>
    <row r="2600" s="91" customFormat="1" ht="12.75" customHeight="1">
      <c r="A2600" s="91">
        <v>311</v>
      </c>
    </row>
    <row r="2601" s="91" customFormat="1" ht="12.75" customHeight="1">
      <c r="A2601" s="91">
        <v>312</v>
      </c>
    </row>
    <row r="2602" s="91" customFormat="1" ht="12.75" customHeight="1">
      <c r="A2602" s="91">
        <v>313</v>
      </c>
    </row>
    <row r="2603" s="91" customFormat="1" ht="12.75" customHeight="1">
      <c r="A2603" s="91">
        <v>314</v>
      </c>
    </row>
    <row r="2604" s="91" customFormat="1" ht="12.75" customHeight="1">
      <c r="A2604" s="91">
        <v>315</v>
      </c>
    </row>
    <row r="2605" s="91" customFormat="1" ht="12.75" customHeight="1">
      <c r="A2605" s="91">
        <v>316</v>
      </c>
    </row>
    <row r="2606" s="91" customFormat="1" ht="12.75" customHeight="1">
      <c r="A2606" s="91">
        <v>317</v>
      </c>
    </row>
    <row r="2607" s="91" customFormat="1" ht="12.75" customHeight="1">
      <c r="A2607" s="91">
        <v>318</v>
      </c>
    </row>
    <row r="2608" s="91" customFormat="1" ht="12.75" customHeight="1">
      <c r="A2608" s="91">
        <v>319</v>
      </c>
    </row>
    <row r="2609" s="91" customFormat="1" ht="12.75" customHeight="1">
      <c r="A2609" s="91">
        <v>320</v>
      </c>
    </row>
    <row r="2610" s="91" customFormat="1" ht="12.75" customHeight="1">
      <c r="A2610" s="91">
        <v>321</v>
      </c>
    </row>
    <row r="2611" s="91" customFormat="1" ht="12.75" customHeight="1">
      <c r="A2611" s="91">
        <v>322</v>
      </c>
    </row>
    <row r="2612" s="91" customFormat="1" ht="12.75" customHeight="1">
      <c r="A2612" s="91">
        <v>323</v>
      </c>
    </row>
    <row r="2613" s="91" customFormat="1" ht="12.75" customHeight="1">
      <c r="A2613" s="91">
        <v>324</v>
      </c>
    </row>
    <row r="2614" s="91" customFormat="1" ht="12.75" customHeight="1">
      <c r="A2614" s="91">
        <v>325</v>
      </c>
    </row>
    <row r="2615" s="91" customFormat="1" ht="12.75" customHeight="1">
      <c r="A2615" s="91">
        <v>326</v>
      </c>
    </row>
    <row r="2616" s="91" customFormat="1" ht="12.75" customHeight="1">
      <c r="A2616" s="91">
        <v>327</v>
      </c>
    </row>
    <row r="2617" s="91" customFormat="1" ht="12.75" customHeight="1">
      <c r="A2617" s="91">
        <v>328</v>
      </c>
    </row>
    <row r="2618" s="91" customFormat="1" ht="12.75" customHeight="1">
      <c r="A2618" s="91">
        <v>329</v>
      </c>
    </row>
    <row r="2619" s="91" customFormat="1" ht="12.75" customHeight="1">
      <c r="A2619" s="91">
        <v>330</v>
      </c>
    </row>
    <row r="2620" s="91" customFormat="1" ht="12.75" customHeight="1">
      <c r="A2620" s="91">
        <v>331</v>
      </c>
    </row>
    <row r="2621" s="91" customFormat="1" ht="12.75" customHeight="1">
      <c r="A2621" s="91">
        <v>332</v>
      </c>
    </row>
    <row r="2622" s="91" customFormat="1" ht="12.75" customHeight="1">
      <c r="A2622" s="91">
        <v>333</v>
      </c>
    </row>
    <row r="2623" s="91" customFormat="1" ht="12.75" customHeight="1">
      <c r="A2623" s="91">
        <v>334</v>
      </c>
    </row>
    <row r="2624" s="91" customFormat="1" ht="12.75" customHeight="1">
      <c r="A2624" s="91">
        <v>335</v>
      </c>
    </row>
    <row r="2625" s="91" customFormat="1" ht="12.75" customHeight="1">
      <c r="A2625" s="91">
        <v>336</v>
      </c>
    </row>
    <row r="2626" s="91" customFormat="1" ht="12.75" customHeight="1">
      <c r="A2626" s="91">
        <v>337</v>
      </c>
    </row>
    <row r="2627" s="91" customFormat="1" ht="12.75" customHeight="1">
      <c r="A2627" s="91">
        <v>338</v>
      </c>
    </row>
    <row r="2628" s="91" customFormat="1" ht="12.75" customHeight="1">
      <c r="A2628" s="91">
        <v>339</v>
      </c>
    </row>
    <row r="2629" s="91" customFormat="1" ht="12.75" customHeight="1">
      <c r="A2629" s="91">
        <v>340</v>
      </c>
    </row>
    <row r="2630" s="91" customFormat="1" ht="12.75" customHeight="1">
      <c r="A2630" s="91">
        <v>341</v>
      </c>
    </row>
    <row r="2631" s="91" customFormat="1" ht="12.75" customHeight="1">
      <c r="A2631" s="91">
        <v>342</v>
      </c>
    </row>
    <row r="2632" s="91" customFormat="1" ht="12.75" customHeight="1">
      <c r="A2632" s="91">
        <v>343</v>
      </c>
    </row>
    <row r="2633" s="91" customFormat="1" ht="12.75" customHeight="1">
      <c r="A2633" s="91">
        <v>344</v>
      </c>
    </row>
    <row r="2634" s="91" customFormat="1" ht="12.75" customHeight="1">
      <c r="A2634" s="91">
        <v>345</v>
      </c>
    </row>
    <row r="2635" s="91" customFormat="1" ht="12.75" customHeight="1">
      <c r="A2635" s="91">
        <v>346</v>
      </c>
    </row>
    <row r="2636" s="91" customFormat="1" ht="12.75" customHeight="1">
      <c r="A2636" s="91">
        <v>347</v>
      </c>
    </row>
    <row r="2637" s="91" customFormat="1" ht="12.75" customHeight="1">
      <c r="A2637" s="91">
        <v>348</v>
      </c>
    </row>
    <row r="2638" s="91" customFormat="1" ht="12.75" customHeight="1">
      <c r="A2638" s="91">
        <v>349</v>
      </c>
    </row>
    <row r="2639" s="91" customFormat="1" ht="12.75" customHeight="1">
      <c r="A2639" s="91">
        <v>350</v>
      </c>
    </row>
    <row r="2640" s="91" customFormat="1" ht="12.75" customHeight="1">
      <c r="A2640" s="91">
        <v>351</v>
      </c>
    </row>
    <row r="2641" s="91" customFormat="1" ht="12.75" customHeight="1">
      <c r="A2641" s="91">
        <v>352</v>
      </c>
    </row>
    <row r="2642" s="91" customFormat="1" ht="12.75" customHeight="1">
      <c r="A2642" s="91">
        <v>353</v>
      </c>
    </row>
    <row r="2643" s="91" customFormat="1" ht="12.75" customHeight="1">
      <c r="A2643" s="91">
        <v>354</v>
      </c>
    </row>
    <row r="2644" s="91" customFormat="1" ht="12.75" customHeight="1">
      <c r="A2644" s="91">
        <v>355</v>
      </c>
    </row>
    <row r="2645" s="91" customFormat="1" ht="12.75" customHeight="1">
      <c r="A2645" s="91">
        <v>356</v>
      </c>
    </row>
    <row r="2646" s="91" customFormat="1" ht="12.75" customHeight="1">
      <c r="A2646" s="91">
        <v>357</v>
      </c>
    </row>
    <row r="2647" s="91" customFormat="1" ht="12.75" customHeight="1">
      <c r="A2647" s="91">
        <v>358</v>
      </c>
    </row>
    <row r="2648" s="91" customFormat="1" ht="12.75" customHeight="1">
      <c r="A2648" s="91">
        <v>359</v>
      </c>
    </row>
    <row r="2649" s="91" customFormat="1" ht="12.75" customHeight="1">
      <c r="A2649" s="91">
        <v>360</v>
      </c>
    </row>
    <row r="2650" s="91" customFormat="1" ht="12.75" customHeight="1">
      <c r="A2650" s="91">
        <v>361</v>
      </c>
    </row>
    <row r="2651" s="91" customFormat="1" ht="12.75" customHeight="1">
      <c r="A2651" s="91">
        <v>362</v>
      </c>
    </row>
    <row r="2652" s="91" customFormat="1" ht="12.75" customHeight="1">
      <c r="A2652" s="91">
        <v>363</v>
      </c>
    </row>
    <row r="2653" s="91" customFormat="1" ht="12.75" customHeight="1">
      <c r="A2653" s="91">
        <v>364</v>
      </c>
    </row>
    <row r="2654" s="91" customFormat="1" ht="12.75" customHeight="1">
      <c r="A2654" s="91">
        <v>365</v>
      </c>
    </row>
    <row r="2655" s="91" customFormat="1" ht="12.75" customHeight="1">
      <c r="A2655" s="91">
        <v>366</v>
      </c>
    </row>
    <row r="2656" s="91" customFormat="1" ht="12.75" customHeight="1">
      <c r="A2656" s="91">
        <v>367</v>
      </c>
    </row>
    <row r="2657" s="91" customFormat="1" ht="12.75" customHeight="1">
      <c r="A2657" s="91">
        <v>368</v>
      </c>
    </row>
    <row r="2658" s="91" customFormat="1" ht="12.75" customHeight="1">
      <c r="A2658" s="91">
        <v>369</v>
      </c>
    </row>
    <row r="2659" s="91" customFormat="1" ht="12.75" customHeight="1">
      <c r="A2659" s="91">
        <v>370</v>
      </c>
    </row>
    <row r="2660" s="91" customFormat="1" ht="12.75" customHeight="1">
      <c r="A2660" s="91">
        <v>371</v>
      </c>
    </row>
    <row r="2661" s="91" customFormat="1" ht="12.75" customHeight="1">
      <c r="A2661" s="91">
        <v>372</v>
      </c>
    </row>
    <row r="2662" s="91" customFormat="1" ht="12.75" customHeight="1">
      <c r="A2662" s="91">
        <v>373</v>
      </c>
    </row>
    <row r="2663" s="91" customFormat="1" ht="12.75" customHeight="1">
      <c r="A2663" s="91">
        <v>374</v>
      </c>
    </row>
    <row r="2664" s="91" customFormat="1" ht="12.75" customHeight="1">
      <c r="A2664" s="91">
        <v>375</v>
      </c>
    </row>
    <row r="2665" s="91" customFormat="1" ht="12.75" customHeight="1">
      <c r="A2665" s="91">
        <v>376</v>
      </c>
    </row>
    <row r="2666" s="91" customFormat="1" ht="12.75" customHeight="1">
      <c r="A2666" s="91">
        <v>377</v>
      </c>
    </row>
    <row r="2667" s="91" customFormat="1" ht="12.75" customHeight="1">
      <c r="A2667" s="91">
        <v>378</v>
      </c>
    </row>
    <row r="2668" s="91" customFormat="1" ht="12.75" customHeight="1">
      <c r="A2668" s="91">
        <v>379</v>
      </c>
    </row>
    <row r="2669" s="91" customFormat="1" ht="12.75" customHeight="1">
      <c r="A2669" s="91">
        <v>380</v>
      </c>
    </row>
    <row r="2670" s="91" customFormat="1" ht="12.75" customHeight="1">
      <c r="A2670" s="91">
        <v>381</v>
      </c>
    </row>
    <row r="2671" s="91" customFormat="1" ht="12.75" customHeight="1">
      <c r="A2671" s="91">
        <v>382</v>
      </c>
    </row>
    <row r="2672" s="91" customFormat="1" ht="12.75" customHeight="1">
      <c r="A2672" s="91">
        <v>383</v>
      </c>
    </row>
    <row r="2673" s="91" customFormat="1" ht="12.75" customHeight="1">
      <c r="A2673" s="91">
        <v>384</v>
      </c>
    </row>
    <row r="2674" s="91" customFormat="1" ht="12.75" customHeight="1">
      <c r="A2674" s="91">
        <v>385</v>
      </c>
    </row>
    <row r="2675" s="91" customFormat="1" ht="12.75" customHeight="1">
      <c r="A2675" s="91">
        <v>386</v>
      </c>
    </row>
    <row r="2676" s="91" customFormat="1" ht="12.75" customHeight="1">
      <c r="A2676" s="91">
        <v>387</v>
      </c>
    </row>
    <row r="2677" s="91" customFormat="1" ht="12.75" customHeight="1">
      <c r="A2677" s="91">
        <v>388</v>
      </c>
    </row>
    <row r="2678" s="91" customFormat="1" ht="12.75" customHeight="1">
      <c r="A2678" s="91">
        <v>389</v>
      </c>
    </row>
    <row r="2679" s="91" customFormat="1" ht="12.75" customHeight="1">
      <c r="A2679" s="91">
        <v>390</v>
      </c>
    </row>
    <row r="2680" s="91" customFormat="1" ht="12.75" customHeight="1">
      <c r="A2680" s="91">
        <v>391</v>
      </c>
    </row>
    <row r="2681" s="91" customFormat="1" ht="12.75" customHeight="1">
      <c r="A2681" s="91">
        <v>392</v>
      </c>
    </row>
    <row r="2682" s="91" customFormat="1" ht="12.75" customHeight="1">
      <c r="A2682" s="91">
        <v>393</v>
      </c>
    </row>
    <row r="2683" s="91" customFormat="1" ht="12.75" customHeight="1">
      <c r="A2683" s="91">
        <v>394</v>
      </c>
    </row>
    <row r="2684" s="91" customFormat="1" ht="12.75" customHeight="1">
      <c r="A2684" s="91">
        <v>395</v>
      </c>
    </row>
    <row r="2685" s="91" customFormat="1" ht="12.75" customHeight="1">
      <c r="A2685" s="91">
        <v>396</v>
      </c>
    </row>
    <row r="2686" s="91" customFormat="1" ht="12.75" customHeight="1">
      <c r="A2686" s="91">
        <v>397</v>
      </c>
    </row>
    <row r="2687" s="91" customFormat="1" ht="12.75" customHeight="1">
      <c r="A2687" s="91">
        <v>398</v>
      </c>
    </row>
    <row r="2688" s="91" customFormat="1" ht="12.75" customHeight="1">
      <c r="A2688" s="91">
        <v>399</v>
      </c>
    </row>
    <row r="2689" s="91" customFormat="1" ht="12.75" customHeight="1">
      <c r="A2689" s="91">
        <v>400</v>
      </c>
    </row>
    <row r="2690" s="91" customFormat="1" ht="12.75" customHeight="1">
      <c r="A2690" s="91">
        <v>401</v>
      </c>
    </row>
    <row r="2691" s="91" customFormat="1" ht="12.75" customHeight="1">
      <c r="A2691" s="91">
        <v>402</v>
      </c>
    </row>
    <row r="2692" s="91" customFormat="1" ht="12.75" customHeight="1">
      <c r="A2692" s="91">
        <v>403</v>
      </c>
    </row>
    <row r="2693" s="91" customFormat="1" ht="12.75" customHeight="1">
      <c r="A2693" s="91">
        <v>404</v>
      </c>
    </row>
    <row r="2694" s="91" customFormat="1" ht="12.75" customHeight="1">
      <c r="A2694" s="91">
        <v>405</v>
      </c>
    </row>
    <row r="2695" s="91" customFormat="1" ht="12.75" customHeight="1">
      <c r="A2695" s="91">
        <v>406</v>
      </c>
    </row>
    <row r="2696" s="91" customFormat="1" ht="12.75" customHeight="1">
      <c r="A2696" s="91">
        <v>407</v>
      </c>
    </row>
    <row r="2697" s="91" customFormat="1" ht="12.75" customHeight="1">
      <c r="A2697" s="91">
        <v>408</v>
      </c>
    </row>
    <row r="2698" s="91" customFormat="1" ht="12.75" customHeight="1">
      <c r="A2698" s="91">
        <v>409</v>
      </c>
    </row>
    <row r="2699" s="91" customFormat="1" ht="12.75" customHeight="1">
      <c r="A2699" s="91">
        <v>410</v>
      </c>
    </row>
    <row r="2700" s="91" customFormat="1" ht="12.75" customHeight="1">
      <c r="A2700" s="91">
        <v>411</v>
      </c>
    </row>
    <row r="2701" s="91" customFormat="1" ht="12.75" customHeight="1">
      <c r="A2701" s="91">
        <v>412</v>
      </c>
    </row>
    <row r="2702" s="91" customFormat="1" ht="12.75" customHeight="1">
      <c r="A2702" s="91">
        <v>413</v>
      </c>
    </row>
    <row r="2703" s="91" customFormat="1" ht="12.75" customHeight="1">
      <c r="A2703" s="91">
        <v>414</v>
      </c>
    </row>
    <row r="2704" s="91" customFormat="1" ht="12.75" customHeight="1">
      <c r="A2704" s="91">
        <v>415</v>
      </c>
    </row>
    <row r="2705" s="91" customFormat="1" ht="12.75" customHeight="1">
      <c r="A2705" s="91">
        <v>416</v>
      </c>
    </row>
    <row r="2706" s="91" customFormat="1" ht="12.75" customHeight="1">
      <c r="A2706" s="91">
        <v>417</v>
      </c>
    </row>
    <row r="2707" s="91" customFormat="1" ht="12.75" customHeight="1">
      <c r="A2707" s="91">
        <v>418</v>
      </c>
    </row>
    <row r="2708" s="91" customFormat="1" ht="12.75" customHeight="1">
      <c r="A2708" s="91">
        <v>419</v>
      </c>
    </row>
    <row r="2709" s="91" customFormat="1" ht="12.75" customHeight="1">
      <c r="A2709" s="91">
        <v>420</v>
      </c>
    </row>
    <row r="2710" s="91" customFormat="1" ht="12.75" customHeight="1">
      <c r="A2710" s="91">
        <v>421</v>
      </c>
    </row>
    <row r="2711" s="91" customFormat="1" ht="12.75" customHeight="1">
      <c r="A2711" s="91">
        <v>422</v>
      </c>
    </row>
    <row r="2712" s="91" customFormat="1" ht="12.75" customHeight="1">
      <c r="A2712" s="91">
        <v>423</v>
      </c>
    </row>
    <row r="2713" s="91" customFormat="1" ht="12.75" customHeight="1">
      <c r="A2713" s="91">
        <v>424</v>
      </c>
    </row>
    <row r="2714" s="91" customFormat="1" ht="12.75" customHeight="1">
      <c r="A2714" s="91">
        <v>425</v>
      </c>
    </row>
    <row r="2715" s="91" customFormat="1" ht="12.75" customHeight="1">
      <c r="A2715" s="91">
        <v>426</v>
      </c>
    </row>
    <row r="2716" s="91" customFormat="1" ht="12.75" customHeight="1">
      <c r="A2716" s="91">
        <v>427</v>
      </c>
    </row>
    <row r="2717" s="91" customFormat="1" ht="12.75" customHeight="1">
      <c r="A2717" s="91">
        <v>428</v>
      </c>
    </row>
    <row r="2718" s="91" customFormat="1" ht="12.75" customHeight="1">
      <c r="A2718" s="91">
        <v>429</v>
      </c>
    </row>
    <row r="2719" s="91" customFormat="1" ht="12.75" customHeight="1">
      <c r="A2719" s="91">
        <v>430</v>
      </c>
    </row>
    <row r="2720" s="91" customFormat="1" ht="12.75" customHeight="1">
      <c r="A2720" s="91">
        <v>431</v>
      </c>
    </row>
    <row r="2721" s="91" customFormat="1" ht="12.75" customHeight="1">
      <c r="A2721" s="91">
        <v>432</v>
      </c>
    </row>
    <row r="2722" s="91" customFormat="1" ht="12.75" customHeight="1">
      <c r="A2722" s="91">
        <v>433</v>
      </c>
    </row>
    <row r="2723" s="91" customFormat="1" ht="12.75" customHeight="1">
      <c r="A2723" s="91">
        <v>434</v>
      </c>
    </row>
    <row r="2724" s="91" customFormat="1" ht="12.75" customHeight="1">
      <c r="A2724" s="91">
        <v>435</v>
      </c>
    </row>
    <row r="2725" s="91" customFormat="1" ht="12.75" customHeight="1">
      <c r="A2725" s="91">
        <v>436</v>
      </c>
    </row>
    <row r="2726" s="91" customFormat="1" ht="12.75" customHeight="1">
      <c r="A2726" s="91">
        <v>437</v>
      </c>
    </row>
    <row r="2727" s="91" customFormat="1" ht="12.75" customHeight="1">
      <c r="A2727" s="91">
        <v>438</v>
      </c>
    </row>
    <row r="2728" s="91" customFormat="1" ht="12.75" customHeight="1">
      <c r="A2728" s="91">
        <v>439</v>
      </c>
    </row>
    <row r="2729" s="91" customFormat="1" ht="12.75" customHeight="1">
      <c r="A2729" s="91">
        <v>440</v>
      </c>
    </row>
    <row r="2730" s="91" customFormat="1" ht="12.75" customHeight="1">
      <c r="A2730" s="91">
        <v>441</v>
      </c>
    </row>
    <row r="2731" s="91" customFormat="1" ht="12.75" customHeight="1">
      <c r="A2731" s="91">
        <v>442</v>
      </c>
    </row>
    <row r="2732" s="91" customFormat="1" ht="12.75" customHeight="1">
      <c r="A2732" s="91">
        <v>443</v>
      </c>
    </row>
    <row r="2733" s="91" customFormat="1" ht="12.75" customHeight="1">
      <c r="A2733" s="91">
        <v>444</v>
      </c>
    </row>
    <row r="2734" s="91" customFormat="1" ht="12.75" customHeight="1">
      <c r="A2734" s="91">
        <v>445</v>
      </c>
    </row>
    <row r="2735" s="91" customFormat="1" ht="12.75" customHeight="1">
      <c r="A2735" s="91">
        <v>446</v>
      </c>
    </row>
    <row r="2736" s="91" customFormat="1" ht="12.75" customHeight="1">
      <c r="A2736" s="91">
        <v>447</v>
      </c>
    </row>
    <row r="2737" s="91" customFormat="1" ht="12.75" customHeight="1">
      <c r="A2737" s="91">
        <v>448</v>
      </c>
    </row>
    <row r="2738" s="91" customFormat="1" ht="12.75" customHeight="1">
      <c r="A2738" s="91">
        <v>449</v>
      </c>
    </row>
    <row r="2739" s="91" customFormat="1" ht="12.75" customHeight="1">
      <c r="A2739" s="91">
        <v>450</v>
      </c>
    </row>
    <row r="2740" s="91" customFormat="1" ht="12.75" customHeight="1">
      <c r="A2740" s="91">
        <v>451</v>
      </c>
    </row>
    <row r="2741" s="91" customFormat="1" ht="12.75" customHeight="1">
      <c r="A2741" s="91">
        <v>452</v>
      </c>
    </row>
    <row r="2742" s="91" customFormat="1" ht="12.75" customHeight="1">
      <c r="A2742" s="91">
        <v>453</v>
      </c>
    </row>
    <row r="2743" s="91" customFormat="1" ht="12.75" customHeight="1">
      <c r="A2743" s="91">
        <v>454</v>
      </c>
    </row>
    <row r="2744" s="91" customFormat="1" ht="12.75" customHeight="1">
      <c r="A2744" s="91">
        <v>455</v>
      </c>
    </row>
    <row r="2745" s="91" customFormat="1" ht="12.75" customHeight="1">
      <c r="A2745" s="91">
        <v>456</v>
      </c>
    </row>
    <row r="2746" s="91" customFormat="1" ht="12.75" customHeight="1">
      <c r="A2746" s="91">
        <v>457</v>
      </c>
    </row>
    <row r="2747" s="91" customFormat="1" ht="12.75" customHeight="1">
      <c r="A2747" s="91">
        <v>458</v>
      </c>
    </row>
    <row r="2748" s="91" customFormat="1" ht="12.75" customHeight="1">
      <c r="A2748" s="91">
        <v>459</v>
      </c>
    </row>
    <row r="2749" s="91" customFormat="1" ht="12.75" customHeight="1">
      <c r="A2749" s="91">
        <v>460</v>
      </c>
    </row>
    <row r="2750" s="91" customFormat="1" ht="12.75" customHeight="1">
      <c r="A2750" s="91">
        <v>461</v>
      </c>
    </row>
    <row r="2751" s="91" customFormat="1" ht="12.75" customHeight="1">
      <c r="A2751" s="91">
        <v>462</v>
      </c>
    </row>
    <row r="2752" s="91" customFormat="1" ht="12.75" customHeight="1">
      <c r="A2752" s="91">
        <v>463</v>
      </c>
    </row>
    <row r="2753" s="91" customFormat="1" ht="12.75" customHeight="1">
      <c r="A2753" s="91">
        <v>464</v>
      </c>
    </row>
    <row r="2754" s="91" customFormat="1" ht="12.75" customHeight="1">
      <c r="A2754" s="91">
        <v>465</v>
      </c>
    </row>
    <row r="2755" s="91" customFormat="1" ht="12.75" customHeight="1">
      <c r="A2755" s="91">
        <v>466</v>
      </c>
    </row>
    <row r="2756" s="91" customFormat="1" ht="12.75" customHeight="1">
      <c r="A2756" s="91">
        <v>467</v>
      </c>
    </row>
    <row r="2757" s="91" customFormat="1" ht="12.75" customHeight="1">
      <c r="A2757" s="91">
        <v>468</v>
      </c>
    </row>
    <row r="2758" s="91" customFormat="1" ht="12.75" customHeight="1">
      <c r="A2758" s="91">
        <v>469</v>
      </c>
    </row>
    <row r="2759" s="91" customFormat="1" ht="12.75" customHeight="1">
      <c r="A2759" s="91">
        <v>470</v>
      </c>
    </row>
    <row r="2760" s="91" customFormat="1" ht="12.75" customHeight="1">
      <c r="A2760" s="91">
        <v>471</v>
      </c>
    </row>
    <row r="2761" s="91" customFormat="1" ht="12.75" customHeight="1">
      <c r="A2761" s="91">
        <v>472</v>
      </c>
    </row>
    <row r="2762" s="91" customFormat="1" ht="12.75" customHeight="1">
      <c r="A2762" s="91">
        <v>473</v>
      </c>
    </row>
    <row r="2763" s="91" customFormat="1" ht="12.75" customHeight="1">
      <c r="A2763" s="91">
        <v>474</v>
      </c>
    </row>
    <row r="2764" s="91" customFormat="1" ht="12.75" customHeight="1">
      <c r="A2764" s="91">
        <v>475</v>
      </c>
    </row>
    <row r="2765" s="91" customFormat="1" ht="12.75" customHeight="1">
      <c r="A2765" s="91">
        <v>476</v>
      </c>
    </row>
    <row r="2766" s="91" customFormat="1" ht="12.75" customHeight="1">
      <c r="A2766" s="91">
        <v>477</v>
      </c>
    </row>
    <row r="2767" s="91" customFormat="1" ht="12.75" customHeight="1">
      <c r="A2767" s="91">
        <v>478</v>
      </c>
    </row>
    <row r="2768" s="91" customFormat="1" ht="12.75" customHeight="1">
      <c r="A2768" s="91">
        <v>479</v>
      </c>
    </row>
    <row r="2769" s="91" customFormat="1" ht="12.75" customHeight="1">
      <c r="A2769" s="91">
        <v>480</v>
      </c>
    </row>
    <row r="2770" s="91" customFormat="1" ht="12.75" customHeight="1">
      <c r="A2770" s="91">
        <v>481</v>
      </c>
    </row>
    <row r="2771" s="91" customFormat="1" ht="12.75" customHeight="1">
      <c r="A2771" s="91">
        <v>482</v>
      </c>
    </row>
    <row r="2772" s="91" customFormat="1" ht="12.75" customHeight="1">
      <c r="A2772" s="91">
        <v>483</v>
      </c>
    </row>
    <row r="2773" s="91" customFormat="1" ht="12.75" customHeight="1">
      <c r="A2773" s="91">
        <v>484</v>
      </c>
    </row>
    <row r="2774" s="91" customFormat="1" ht="12.75" customHeight="1">
      <c r="A2774" s="91">
        <v>485</v>
      </c>
    </row>
    <row r="2775" s="91" customFormat="1" ht="12.75" customHeight="1">
      <c r="A2775" s="91">
        <v>486</v>
      </c>
    </row>
    <row r="2776" s="91" customFormat="1" ht="12.75" customHeight="1">
      <c r="A2776" s="91">
        <v>487</v>
      </c>
    </row>
    <row r="2777" s="91" customFormat="1" ht="12.75" customHeight="1">
      <c r="A2777" s="91">
        <v>488</v>
      </c>
    </row>
    <row r="2778" s="91" customFormat="1" ht="12.75" customHeight="1">
      <c r="A2778" s="91">
        <v>489</v>
      </c>
    </row>
    <row r="2779" s="91" customFormat="1" ht="12.75" customHeight="1">
      <c r="A2779" s="91">
        <v>490</v>
      </c>
    </row>
    <row r="2780" s="91" customFormat="1" ht="12.75" customHeight="1">
      <c r="A2780" s="91">
        <v>491</v>
      </c>
    </row>
    <row r="2781" s="91" customFormat="1" ht="12.75" customHeight="1">
      <c r="A2781" s="91">
        <v>492</v>
      </c>
    </row>
    <row r="2782" s="91" customFormat="1" ht="12.75" customHeight="1">
      <c r="A2782" s="91">
        <v>493</v>
      </c>
    </row>
    <row r="2783" s="91" customFormat="1" ht="12.75" customHeight="1">
      <c r="A2783" s="91">
        <v>494</v>
      </c>
    </row>
    <row r="2784" s="91" customFormat="1" ht="12.75" customHeight="1">
      <c r="A2784" s="91">
        <v>495</v>
      </c>
    </row>
    <row r="2785" s="91" customFormat="1" ht="12.75" customHeight="1">
      <c r="A2785" s="91">
        <v>496</v>
      </c>
    </row>
    <row r="2786" s="91" customFormat="1" ht="12.75" customHeight="1">
      <c r="A2786" s="91">
        <v>497</v>
      </c>
    </row>
    <row r="2787" s="91" customFormat="1" ht="12.75" customHeight="1">
      <c r="A2787" s="91">
        <v>498</v>
      </c>
    </row>
    <row r="2788" s="91" customFormat="1" ht="12.75" customHeight="1">
      <c r="A2788" s="91">
        <v>499</v>
      </c>
    </row>
    <row r="2789" s="91" customFormat="1" ht="12.75" customHeight="1">
      <c r="A2789" s="91">
        <v>500</v>
      </c>
    </row>
    <row r="2790" s="91" customFormat="1" ht="12.75" customHeight="1"/>
    <row r="2791" spans="1:26" s="91" customFormat="1" ht="12.75" customHeight="1">
      <c r="A2791" s="493" t="s">
        <v>942</v>
      </c>
      <c r="B2791" s="493"/>
      <c r="C2791" s="493"/>
      <c r="D2791" s="493"/>
      <c r="E2791" s="493"/>
      <c r="F2791" s="493"/>
      <c r="G2791" s="493"/>
      <c r="H2791" s="493"/>
      <c r="I2791" s="493"/>
      <c r="J2791" s="493"/>
      <c r="K2791" s="493"/>
      <c r="L2791" s="493"/>
      <c r="M2791" s="493"/>
      <c r="N2791" s="493"/>
      <c r="O2791" s="493"/>
      <c r="P2791" s="493"/>
      <c r="Q2791" s="493"/>
      <c r="R2791" s="493"/>
      <c r="S2791" s="493"/>
      <c r="T2791" s="493"/>
      <c r="U2791" s="493"/>
      <c r="V2791" s="493"/>
      <c r="W2791" s="493"/>
      <c r="X2791" s="493"/>
      <c r="Y2791" s="493"/>
      <c r="Z2791" s="493"/>
    </row>
    <row r="2792" spans="1:26" s="91" customFormat="1" ht="12.75" customHeight="1">
      <c r="A2792" s="91" t="s">
        <v>943</v>
      </c>
      <c r="B2792" s="111"/>
      <c r="C2792" s="111"/>
      <c r="D2792" s="111"/>
      <c r="E2792" s="111"/>
      <c r="F2792" s="111"/>
      <c r="G2792" s="111"/>
      <c r="H2792" s="111"/>
      <c r="I2792" s="111"/>
      <c r="J2792" s="111"/>
      <c r="K2792" s="111"/>
      <c r="L2792" s="111"/>
      <c r="M2792" s="111"/>
      <c r="N2792" s="111"/>
      <c r="O2792" s="111"/>
      <c r="P2792" s="111"/>
      <c r="Q2792" s="111"/>
      <c r="R2792" s="111"/>
      <c r="S2792" s="111"/>
      <c r="T2792" s="111"/>
      <c r="U2792" s="111"/>
      <c r="V2792" s="111"/>
      <c r="W2792" s="111"/>
      <c r="X2792" s="111"/>
      <c r="Y2792" s="111"/>
      <c r="Z2792" s="111"/>
    </row>
    <row r="2793" spans="1:26" s="91" customFormat="1" ht="12.75" customHeight="1">
      <c r="A2793" s="91" t="s">
        <v>941</v>
      </c>
      <c r="B2793" s="111"/>
      <c r="C2793" s="111"/>
      <c r="D2793" s="111"/>
      <c r="E2793" s="111"/>
      <c r="F2793" s="111"/>
      <c r="G2793" s="111"/>
      <c r="H2793" s="111"/>
      <c r="I2793" s="111"/>
      <c r="J2793" s="111"/>
      <c r="K2793" s="111"/>
      <c r="L2793" s="111"/>
      <c r="M2793" s="111"/>
      <c r="N2793" s="111"/>
      <c r="O2793" s="111"/>
      <c r="P2793" s="111"/>
      <c r="Q2793" s="111"/>
      <c r="R2793" s="111"/>
      <c r="S2793" s="111"/>
      <c r="T2793" s="111"/>
      <c r="U2793" s="111"/>
      <c r="V2793" s="111"/>
      <c r="W2793" s="111"/>
      <c r="X2793" s="111"/>
      <c r="Y2793" s="111"/>
      <c r="Z2793" s="111"/>
    </row>
    <row r="2794" s="91" customFormat="1" ht="12.75" customHeight="1"/>
    <row r="2795" s="91" customFormat="1" ht="12.75" customHeight="1"/>
    <row r="2796" s="91" customFormat="1" ht="12.75" customHeight="1">
      <c r="A2796" s="91" t="s">
        <v>1031</v>
      </c>
    </row>
    <row r="2797" s="91" customFormat="1" ht="12.75" customHeight="1">
      <c r="A2797" s="112" t="s">
        <v>1032</v>
      </c>
    </row>
    <row r="2798" s="91" customFormat="1" ht="12.75" customHeight="1">
      <c r="A2798" s="112" t="s">
        <v>1033</v>
      </c>
    </row>
    <row r="2799" s="91" customFormat="1" ht="12.75" customHeight="1">
      <c r="A2799" s="91" t="e">
        <f>CONCATENATE(A2807,A2808,A2809)</f>
        <v>#VALUE!</v>
      </c>
    </row>
    <row r="2800" s="91" customFormat="1" ht="12.75" customHeight="1">
      <c r="A2800" s="91" t="s">
        <v>1036</v>
      </c>
    </row>
    <row r="2801" s="91" customFormat="1" ht="12.75" customHeight="1">
      <c r="A2801" s="112" t="s">
        <v>1037</v>
      </c>
    </row>
    <row r="2802" s="91" customFormat="1" ht="12.75" customHeight="1">
      <c r="A2802" s="91" t="s">
        <v>1038</v>
      </c>
    </row>
    <row r="2803" s="91" customFormat="1" ht="12.75" customHeight="1">
      <c r="A2803" s="112" t="s">
        <v>1040</v>
      </c>
    </row>
    <row r="2804" s="91" customFormat="1" ht="12.75" customHeight="1">
      <c r="A2804" s="112" t="s">
        <v>1039</v>
      </c>
    </row>
    <row r="2805" s="91" customFormat="1" ht="12.75" customHeight="1"/>
    <row r="2806" s="91" customFormat="1" ht="12.75" customHeight="1"/>
    <row r="2807" s="91" customFormat="1" ht="12.75" customHeight="1">
      <c r="A2807" s="91" t="e">
        <f>IF(AN988="PO","- v žádosti uvedená právnická osoba spadá do kategorie ","- spadám do kategorie ")</f>
        <v>#VALUE!</v>
      </c>
    </row>
    <row r="2808" s="91" customFormat="1" ht="12.75" customHeight="1">
      <c r="A2808" s="91" t="str">
        <f>IF(O51=B1349,"mikropodniků",IF(O51=B1350,"malých podniků",IF(O51=B1351,"středních podniků","velkých podniků")))</f>
        <v>velkých podniků</v>
      </c>
    </row>
    <row r="2809" s="91" customFormat="1" ht="12.75" customHeight="1">
      <c r="A2809" s="91" t="s">
        <v>1035</v>
      </c>
    </row>
    <row r="2810" s="91" customFormat="1" ht="12.75" customHeight="1"/>
    <row r="2811" s="91" customFormat="1" ht="12.75" customHeight="1"/>
    <row r="2812" s="91" customFormat="1" ht="12.75" customHeight="1"/>
    <row r="2813" s="91" customFormat="1" ht="12.75" customHeight="1"/>
    <row r="2814" s="91" customFormat="1" ht="12.75" customHeight="1"/>
    <row r="2815" s="91" customFormat="1" ht="12.75" customHeight="1"/>
    <row r="2816" s="91" customFormat="1" ht="12.75" customHeight="1"/>
    <row r="2817" s="91" customFormat="1" ht="12.75" customHeight="1"/>
    <row r="2818" s="91" customFormat="1" ht="12.75" customHeight="1"/>
    <row r="2819" s="91" customFormat="1" ht="12.75" customHeight="1"/>
    <row r="2820" s="91" customFormat="1" ht="12.75" customHeight="1"/>
    <row r="2821" s="91" customFormat="1" ht="12.75" customHeight="1"/>
    <row r="2822" s="91" customFormat="1" ht="12.75" customHeight="1"/>
    <row r="2823" s="91" customFormat="1" ht="12.75" customHeight="1"/>
    <row r="2824" s="91" customFormat="1" ht="12.75" customHeight="1"/>
    <row r="2825" s="91" customFormat="1" ht="12.75" customHeight="1"/>
    <row r="2826" s="91" customFormat="1" ht="12.75" customHeight="1"/>
    <row r="2827" s="91" customFormat="1" ht="12.75" customHeight="1"/>
    <row r="2828" s="91" customFormat="1" ht="12.75" customHeight="1"/>
    <row r="2829" s="91" customFormat="1" ht="12.75" customHeight="1"/>
    <row r="2830" s="91" customFormat="1" ht="12.75" customHeight="1"/>
    <row r="2831" s="91" customFormat="1" ht="12.75" customHeight="1"/>
    <row r="2832" s="91" customFormat="1" ht="12.75" customHeight="1"/>
    <row r="2833" s="91" customFormat="1" ht="12.75" customHeight="1"/>
  </sheetData>
  <sheetProtection password="E374" sheet="1" objects="1" scenarios="1"/>
  <mergeCells count="1705">
    <mergeCell ref="AE1029:AO1029"/>
    <mergeCell ref="AE1030:AO1030"/>
    <mergeCell ref="A1032:AO1033"/>
    <mergeCell ref="H1050:P1050"/>
    <mergeCell ref="T321:AO321"/>
    <mergeCell ref="B1003:AO1004"/>
    <mergeCell ref="B1006:AO1009"/>
    <mergeCell ref="B1013:AO1014"/>
    <mergeCell ref="B1015:L1015"/>
    <mergeCell ref="M1015:S1015"/>
    <mergeCell ref="T1015:U1015"/>
    <mergeCell ref="B1017:AO1018"/>
    <mergeCell ref="A1024:P1024"/>
    <mergeCell ref="Q1024:AO1024"/>
    <mergeCell ref="A1026:P1026"/>
    <mergeCell ref="Q1026:AO1026"/>
    <mergeCell ref="A991:J991"/>
    <mergeCell ref="A988:I989"/>
    <mergeCell ref="J988:AM989"/>
    <mergeCell ref="AN988:AO989"/>
    <mergeCell ref="K991:R991"/>
    <mergeCell ref="S991:AO991"/>
    <mergeCell ref="A992:L992"/>
    <mergeCell ref="A994:F994"/>
    <mergeCell ref="B996:AO996"/>
    <mergeCell ref="B998:AO998"/>
    <mergeCell ref="B1000:AO1001"/>
    <mergeCell ref="AE976:AO976"/>
    <mergeCell ref="AL968:AO969"/>
    <mergeCell ref="A970:B971"/>
    <mergeCell ref="C970:AK971"/>
    <mergeCell ref="AL970:AO971"/>
    <mergeCell ref="O308:AO310"/>
    <mergeCell ref="O306:V306"/>
    <mergeCell ref="W306:AG306"/>
    <mergeCell ref="AH306:AO306"/>
    <mergeCell ref="A2791:Z2791"/>
    <mergeCell ref="O288:AO290"/>
    <mergeCell ref="D292:AO292"/>
    <mergeCell ref="D293:AO294"/>
    <mergeCell ref="D295:I295"/>
    <mergeCell ref="J295:U295"/>
    <mergeCell ref="AG295:AO295"/>
    <mergeCell ref="V297:AA297"/>
    <mergeCell ref="AB297:AO297"/>
    <mergeCell ref="O312:AO314"/>
    <mergeCell ref="D317:N317"/>
    <mergeCell ref="O317:AO317"/>
    <mergeCell ref="Q319:S319"/>
    <mergeCell ref="AH319:AJ319"/>
    <mergeCell ref="A962:B963"/>
    <mergeCell ref="C962:AK963"/>
    <mergeCell ref="AL962:AO963"/>
    <mergeCell ref="A964:B965"/>
    <mergeCell ref="C964:AK965"/>
    <mergeCell ref="AL964:AO965"/>
    <mergeCell ref="A966:B967"/>
    <mergeCell ref="C966:AK967"/>
    <mergeCell ref="AL966:AO967"/>
    <mergeCell ref="A968:B969"/>
    <mergeCell ref="C968:AK969"/>
    <mergeCell ref="B1029:H1029"/>
    <mergeCell ref="I1029:J1029"/>
    <mergeCell ref="K1029:P1029"/>
    <mergeCell ref="D975:AC975"/>
    <mergeCell ref="AE975:AO975"/>
    <mergeCell ref="A950:B951"/>
    <mergeCell ref="C950:AK951"/>
    <mergeCell ref="AL950:AO951"/>
    <mergeCell ref="A952:B953"/>
    <mergeCell ref="C952:AK953"/>
    <mergeCell ref="AL952:AO953"/>
    <mergeCell ref="A954:B955"/>
    <mergeCell ref="C954:AK955"/>
    <mergeCell ref="AL954:AO955"/>
    <mergeCell ref="A956:B957"/>
    <mergeCell ref="C956:AK957"/>
    <mergeCell ref="AL956:AO957"/>
    <mergeCell ref="A958:B959"/>
    <mergeCell ref="C958:AK959"/>
    <mergeCell ref="AL958:AO959"/>
    <mergeCell ref="A960:B961"/>
    <mergeCell ref="C960:AK961"/>
    <mergeCell ref="AL960:AO961"/>
    <mergeCell ref="A938:AO939"/>
    <mergeCell ref="A940:B941"/>
    <mergeCell ref="C940:AK941"/>
    <mergeCell ref="AL940:AO941"/>
    <mergeCell ref="A942:B943"/>
    <mergeCell ref="C942:AK943"/>
    <mergeCell ref="AL942:AO943"/>
    <mergeCell ref="A944:B945"/>
    <mergeCell ref="C944:AK945"/>
    <mergeCell ref="AL944:AO945"/>
    <mergeCell ref="A946:B947"/>
    <mergeCell ref="C946:AK947"/>
    <mergeCell ref="AL946:AO947"/>
    <mergeCell ref="A948:B949"/>
    <mergeCell ref="C948:AK949"/>
    <mergeCell ref="AL948:AO949"/>
    <mergeCell ref="A931:B932"/>
    <mergeCell ref="C931:AK932"/>
    <mergeCell ref="AL931:AO932"/>
    <mergeCell ref="A933:B934"/>
    <mergeCell ref="C933:AK934"/>
    <mergeCell ref="AL933:AO934"/>
    <mergeCell ref="A935:B936"/>
    <mergeCell ref="C935:AK936"/>
    <mergeCell ref="AL935:AO936"/>
    <mergeCell ref="A927:AO928"/>
    <mergeCell ref="D845:N845"/>
    <mergeCell ref="AE898:AO898"/>
    <mergeCell ref="D898:AC898"/>
    <mergeCell ref="O845:Y845"/>
    <mergeCell ref="AE899:AO899"/>
    <mergeCell ref="A924:AO925"/>
    <mergeCell ref="A929:B930"/>
    <mergeCell ref="C929:AK930"/>
    <mergeCell ref="AL929:AO930"/>
    <mergeCell ref="A891:B892"/>
    <mergeCell ref="C891:AK892"/>
    <mergeCell ref="AL891:AO892"/>
    <mergeCell ref="A883:B884"/>
    <mergeCell ref="C883:AK884"/>
    <mergeCell ref="AL883:AO884"/>
    <mergeCell ref="A885:B886"/>
    <mergeCell ref="C885:AK886"/>
    <mergeCell ref="AL885:AO886"/>
    <mergeCell ref="A887:B888"/>
    <mergeCell ref="C887:AK888"/>
    <mergeCell ref="AL887:AO888"/>
    <mergeCell ref="A889:B890"/>
    <mergeCell ref="C889:AK890"/>
    <mergeCell ref="AL889:AO890"/>
    <mergeCell ref="A893:B894"/>
    <mergeCell ref="C893:AK894"/>
    <mergeCell ref="AL893:AO894"/>
    <mergeCell ref="A871:B872"/>
    <mergeCell ref="C871:AK872"/>
    <mergeCell ref="AL871:AO872"/>
    <mergeCell ref="A873:B874"/>
    <mergeCell ref="C873:AK874"/>
    <mergeCell ref="AL873:AO874"/>
    <mergeCell ref="A875:B876"/>
    <mergeCell ref="C875:AK876"/>
    <mergeCell ref="AL875:AO876"/>
    <mergeCell ref="A877:B878"/>
    <mergeCell ref="C877:AK878"/>
    <mergeCell ref="AL877:AO878"/>
    <mergeCell ref="A879:B880"/>
    <mergeCell ref="C879:AK880"/>
    <mergeCell ref="AL879:AO880"/>
    <mergeCell ref="A881:B882"/>
    <mergeCell ref="C881:AK882"/>
    <mergeCell ref="AL881:AO882"/>
    <mergeCell ref="P841:AO841"/>
    <mergeCell ref="O844:Y844"/>
    <mergeCell ref="D844:N844"/>
    <mergeCell ref="A860:AO861"/>
    <mergeCell ref="A863:B864"/>
    <mergeCell ref="C863:AK864"/>
    <mergeCell ref="AL863:AO864"/>
    <mergeCell ref="A865:B866"/>
    <mergeCell ref="C865:AK866"/>
    <mergeCell ref="AL865:AO866"/>
    <mergeCell ref="A867:B868"/>
    <mergeCell ref="C867:AK868"/>
    <mergeCell ref="AL867:AO868"/>
    <mergeCell ref="A869:B870"/>
    <mergeCell ref="C869:AK870"/>
    <mergeCell ref="AL869:AO870"/>
    <mergeCell ref="A832:M832"/>
    <mergeCell ref="U832:V832"/>
    <mergeCell ref="N832:T832"/>
    <mergeCell ref="A834:AO835"/>
    <mergeCell ref="D837:N837"/>
    <mergeCell ref="O837:AO837"/>
    <mergeCell ref="D839:N839"/>
    <mergeCell ref="P839:Z839"/>
    <mergeCell ref="AA839:AO839"/>
    <mergeCell ref="A829:J830"/>
    <mergeCell ref="K829:T830"/>
    <mergeCell ref="U829:AD830"/>
    <mergeCell ref="AE829:AH830"/>
    <mergeCell ref="AI829:AL830"/>
    <mergeCell ref="AM829:AO830"/>
    <mergeCell ref="A799:J800"/>
    <mergeCell ref="K799:T800"/>
    <mergeCell ref="U799:AD800"/>
    <mergeCell ref="AE799:AH800"/>
    <mergeCell ref="AI799:AL800"/>
    <mergeCell ref="AM799:AO800"/>
    <mergeCell ref="A823:J824"/>
    <mergeCell ref="K823:T824"/>
    <mergeCell ref="U823:AD824"/>
    <mergeCell ref="AE823:AH824"/>
    <mergeCell ref="AI823:AL824"/>
    <mergeCell ref="AM823:AO824"/>
    <mergeCell ref="A825:J826"/>
    <mergeCell ref="K825:T826"/>
    <mergeCell ref="U825:AD826"/>
    <mergeCell ref="AE825:AH826"/>
    <mergeCell ref="AI825:AL826"/>
    <mergeCell ref="AM825:AO826"/>
    <mergeCell ref="A819:J820"/>
    <mergeCell ref="K819:T820"/>
    <mergeCell ref="U819:AD820"/>
    <mergeCell ref="AE819:AH820"/>
    <mergeCell ref="AI819:AL820"/>
    <mergeCell ref="AM819:AO820"/>
    <mergeCell ref="A821:J822"/>
    <mergeCell ref="K821:T822"/>
    <mergeCell ref="U821:AD822"/>
    <mergeCell ref="AE821:AH822"/>
    <mergeCell ref="AI821:AL822"/>
    <mergeCell ref="AM821:AO822"/>
    <mergeCell ref="A827:J828"/>
    <mergeCell ref="K827:T828"/>
    <mergeCell ref="U827:AD828"/>
    <mergeCell ref="AE827:AH828"/>
    <mergeCell ref="AI827:AL828"/>
    <mergeCell ref="AM827:AO828"/>
    <mergeCell ref="A813:J814"/>
    <mergeCell ref="K813:T814"/>
    <mergeCell ref="U813:AD814"/>
    <mergeCell ref="AE813:AH814"/>
    <mergeCell ref="AI813:AL814"/>
    <mergeCell ref="AM813:AO814"/>
    <mergeCell ref="A815:J816"/>
    <mergeCell ref="K815:T816"/>
    <mergeCell ref="U815:AD816"/>
    <mergeCell ref="AE815:AH816"/>
    <mergeCell ref="AI815:AL816"/>
    <mergeCell ref="AM815:AO816"/>
    <mergeCell ref="A817:J818"/>
    <mergeCell ref="K817:T818"/>
    <mergeCell ref="U817:AD818"/>
    <mergeCell ref="AE817:AH818"/>
    <mergeCell ref="AI817:AL818"/>
    <mergeCell ref="AM817:AO818"/>
    <mergeCell ref="A807:J808"/>
    <mergeCell ref="K807:T808"/>
    <mergeCell ref="U807:AD808"/>
    <mergeCell ref="AE807:AH808"/>
    <mergeCell ref="AI807:AL808"/>
    <mergeCell ref="AM807:AO808"/>
    <mergeCell ref="A809:J810"/>
    <mergeCell ref="K809:T810"/>
    <mergeCell ref="U809:AD810"/>
    <mergeCell ref="AE809:AH810"/>
    <mergeCell ref="AI809:AL810"/>
    <mergeCell ref="AM809:AO810"/>
    <mergeCell ref="A811:J812"/>
    <mergeCell ref="K811:T812"/>
    <mergeCell ref="U811:AD812"/>
    <mergeCell ref="AE811:AH812"/>
    <mergeCell ref="AI811:AL812"/>
    <mergeCell ref="AM811:AO812"/>
    <mergeCell ref="A801:J802"/>
    <mergeCell ref="K801:T802"/>
    <mergeCell ref="U801:AD802"/>
    <mergeCell ref="AI801:AL802"/>
    <mergeCell ref="AE801:AH802"/>
    <mergeCell ref="AM801:AO802"/>
    <mergeCell ref="A803:J804"/>
    <mergeCell ref="K803:T804"/>
    <mergeCell ref="U803:AD804"/>
    <mergeCell ref="AE803:AH804"/>
    <mergeCell ref="AI803:AL804"/>
    <mergeCell ref="AM803:AO804"/>
    <mergeCell ref="A805:J806"/>
    <mergeCell ref="K805:T806"/>
    <mergeCell ref="U805:AD806"/>
    <mergeCell ref="AE805:AH806"/>
    <mergeCell ref="AI805:AL806"/>
    <mergeCell ref="AM805:AO806"/>
    <mergeCell ref="A796:AO797"/>
    <mergeCell ref="D344:Z344"/>
    <mergeCell ref="AA344:AD344"/>
    <mergeCell ref="AE344:AO344"/>
    <mergeCell ref="D244:N244"/>
    <mergeCell ref="O244:AO258"/>
    <mergeCell ref="D346:N346"/>
    <mergeCell ref="O346:AO350"/>
    <mergeCell ref="B351:AO352"/>
    <mergeCell ref="D353:N353"/>
    <mergeCell ref="O353:AO356"/>
    <mergeCell ref="D358:N358"/>
    <mergeCell ref="O358:AO361"/>
    <mergeCell ref="D787:N787"/>
    <mergeCell ref="O787:AO790"/>
    <mergeCell ref="D792:N792"/>
    <mergeCell ref="O792:AO795"/>
    <mergeCell ref="U319:AG319"/>
    <mergeCell ref="D319:P319"/>
    <mergeCell ref="D321:S321"/>
    <mergeCell ref="G297:M297"/>
    <mergeCell ref="D297:F297"/>
    <mergeCell ref="D300:Y300"/>
    <mergeCell ref="Z300:AD300"/>
    <mergeCell ref="D324:N324"/>
    <mergeCell ref="O324:AO329"/>
    <mergeCell ref="D331:N331"/>
    <mergeCell ref="O331:AO335"/>
    <mergeCell ref="D337:N337"/>
    <mergeCell ref="O337:AO337"/>
    <mergeCell ref="D339:N339"/>
    <mergeCell ref="O339:AO342"/>
    <mergeCell ref="AF733:AO735"/>
    <mergeCell ref="Q733:AE735"/>
    <mergeCell ref="B275:AO276"/>
    <mergeCell ref="D278:N279"/>
    <mergeCell ref="O278:AO280"/>
    <mergeCell ref="D283:N283"/>
    <mergeCell ref="S283:T283"/>
    <mergeCell ref="O283:R283"/>
    <mergeCell ref="D285:N285"/>
    <mergeCell ref="O285:R285"/>
    <mergeCell ref="D303:N303"/>
    <mergeCell ref="O303:R303"/>
    <mergeCell ref="X303:AH303"/>
    <mergeCell ref="AI303:AL303"/>
    <mergeCell ref="S303:U303"/>
    <mergeCell ref="AM303:AO303"/>
    <mergeCell ref="S285:U285"/>
    <mergeCell ref="V285:X285"/>
    <mergeCell ref="D288:N288"/>
    <mergeCell ref="B731:AO732"/>
    <mergeCell ref="A733:B735"/>
    <mergeCell ref="C733:P735"/>
    <mergeCell ref="AF727:AJ729"/>
    <mergeCell ref="AK727:AO729"/>
    <mergeCell ref="A417:J417"/>
    <mergeCell ref="A410:J410"/>
    <mergeCell ref="A411:J411"/>
    <mergeCell ref="A412:J412"/>
    <mergeCell ref="C715:C717"/>
    <mergeCell ref="D715:E716"/>
    <mergeCell ref="F715:S717"/>
    <mergeCell ref="Q372:U372"/>
    <mergeCell ref="A748:B750"/>
    <mergeCell ref="AF748:AO750"/>
    <mergeCell ref="Q748:AE750"/>
    <mergeCell ref="C748:P750"/>
    <mergeCell ref="A736:B738"/>
    <mergeCell ref="C736:P738"/>
    <mergeCell ref="Q736:AE738"/>
    <mergeCell ref="AF736:AO738"/>
    <mergeCell ref="A739:B741"/>
    <mergeCell ref="C739:P741"/>
    <mergeCell ref="Q739:AE741"/>
    <mergeCell ref="AF739:AO741"/>
    <mergeCell ref="A742:B744"/>
    <mergeCell ref="C742:P744"/>
    <mergeCell ref="Q742:AE744"/>
    <mergeCell ref="AF742:AO744"/>
    <mergeCell ref="A745:B747"/>
    <mergeCell ref="C745:P747"/>
    <mergeCell ref="Q745:AE747"/>
    <mergeCell ref="AF745:AO747"/>
    <mergeCell ref="AK781:AO781"/>
    <mergeCell ref="D782:AJ782"/>
    <mergeCell ref="D783:AJ783"/>
    <mergeCell ref="AK783:AO783"/>
    <mergeCell ref="D784:AJ784"/>
    <mergeCell ref="AK784:AO784"/>
    <mergeCell ref="AK785:AO785"/>
    <mergeCell ref="E781:AJ781"/>
    <mergeCell ref="E779:AJ779"/>
    <mergeCell ref="AK779:AO779"/>
    <mergeCell ref="E780:AJ780"/>
    <mergeCell ref="AK780:AO780"/>
    <mergeCell ref="AK764:AO764"/>
    <mergeCell ref="B765:AO766"/>
    <mergeCell ref="AK767:AO767"/>
    <mergeCell ref="AK770:AO770"/>
    <mergeCell ref="D767:AJ767"/>
    <mergeCell ref="E768:AJ768"/>
    <mergeCell ref="D770:AJ770"/>
    <mergeCell ref="E771:AJ771"/>
    <mergeCell ref="B773:AO774"/>
    <mergeCell ref="D775:AJ775"/>
    <mergeCell ref="AK775:AO775"/>
    <mergeCell ref="D776:AJ776"/>
    <mergeCell ref="AK776:AO776"/>
    <mergeCell ref="D777:AJ777"/>
    <mergeCell ref="AK777:AO777"/>
    <mergeCell ref="D778:AJ778"/>
    <mergeCell ref="AK778:AO778"/>
    <mergeCell ref="E785:AJ785"/>
    <mergeCell ref="AK782:AN782"/>
    <mergeCell ref="A755:AJ755"/>
    <mergeCell ref="AK755:AO755"/>
    <mergeCell ref="A756:AJ756"/>
    <mergeCell ref="AK756:AO756"/>
    <mergeCell ref="A757:AJ757"/>
    <mergeCell ref="AK757:AO757"/>
    <mergeCell ref="A758:AJ758"/>
    <mergeCell ref="AK758:AO758"/>
    <mergeCell ref="A759:AJ759"/>
    <mergeCell ref="AK759:AO759"/>
    <mergeCell ref="A760:AJ760"/>
    <mergeCell ref="AK760:AO760"/>
    <mergeCell ref="A761:AJ761"/>
    <mergeCell ref="AK761:AO761"/>
    <mergeCell ref="A762:AJ762"/>
    <mergeCell ref="AK762:AO762"/>
    <mergeCell ref="A763:AJ763"/>
    <mergeCell ref="AK763:AO763"/>
    <mergeCell ref="B751:AO752"/>
    <mergeCell ref="AK753:AO753"/>
    <mergeCell ref="A753:AJ753"/>
    <mergeCell ref="A754:AJ754"/>
    <mergeCell ref="AK754:AO754"/>
    <mergeCell ref="A724:A726"/>
    <mergeCell ref="B724:B726"/>
    <mergeCell ref="C724:C726"/>
    <mergeCell ref="D724:E725"/>
    <mergeCell ref="F724:S726"/>
    <mergeCell ref="T724:AE726"/>
    <mergeCell ref="AF724:AJ726"/>
    <mergeCell ref="AK724:AO726"/>
    <mergeCell ref="D726:E726"/>
    <mergeCell ref="T715:AE717"/>
    <mergeCell ref="AF715:AJ717"/>
    <mergeCell ref="AK715:AO717"/>
    <mergeCell ref="D717:E717"/>
    <mergeCell ref="A718:A720"/>
    <mergeCell ref="B718:B720"/>
    <mergeCell ref="C718:C720"/>
    <mergeCell ref="D718:E719"/>
    <mergeCell ref="F718:S720"/>
    <mergeCell ref="T718:AE720"/>
    <mergeCell ref="AF718:AJ720"/>
    <mergeCell ref="AK718:AO720"/>
    <mergeCell ref="D720:E720"/>
    <mergeCell ref="A721:A723"/>
    <mergeCell ref="AK721:AO723"/>
    <mergeCell ref="D723:E723"/>
    <mergeCell ref="A715:A717"/>
    <mergeCell ref="B715:B717"/>
    <mergeCell ref="O21:AO22"/>
    <mergeCell ref="D23:N23"/>
    <mergeCell ref="B669:AO670"/>
    <mergeCell ref="B713:AO714"/>
    <mergeCell ref="D16:N16"/>
    <mergeCell ref="D17:N17"/>
    <mergeCell ref="D18:N18"/>
    <mergeCell ref="O16:AO16"/>
    <mergeCell ref="O17:AO17"/>
    <mergeCell ref="O18:AO18"/>
    <mergeCell ref="B14:AO15"/>
    <mergeCell ref="D68:N68"/>
    <mergeCell ref="D70:N70"/>
    <mergeCell ref="O70:AO70"/>
    <mergeCell ref="D49:N49"/>
    <mergeCell ref="O49:AO49"/>
    <mergeCell ref="D51:N51"/>
    <mergeCell ref="V295:AF295"/>
    <mergeCell ref="O36:AO36"/>
    <mergeCell ref="O37:AO37"/>
    <mergeCell ref="A39:AO40"/>
    <mergeCell ref="D43:N43"/>
    <mergeCell ref="B41:AO42"/>
    <mergeCell ref="AH47:AL47"/>
    <mergeCell ref="O47:R47"/>
    <mergeCell ref="T47:Y47"/>
    <mergeCell ref="D126:N126"/>
    <mergeCell ref="O126:AO140"/>
    <mergeCell ref="D142:N142"/>
    <mergeCell ref="D306:N306"/>
    <mergeCell ref="D308:N308"/>
    <mergeCell ref="D312:N312"/>
    <mergeCell ref="V1:AO5"/>
    <mergeCell ref="A8:AO9"/>
    <mergeCell ref="B10:AO11"/>
    <mergeCell ref="M1:N2"/>
    <mergeCell ref="O1:P2"/>
    <mergeCell ref="Q1:R2"/>
    <mergeCell ref="S1:T2"/>
    <mergeCell ref="A4:T5"/>
    <mergeCell ref="O31:AO31"/>
    <mergeCell ref="O32:AO32"/>
    <mergeCell ref="O33:AO33"/>
    <mergeCell ref="O34:AO34"/>
    <mergeCell ref="O35:AO35"/>
    <mergeCell ref="D28:N28"/>
    <mergeCell ref="D32:N32"/>
    <mergeCell ref="D33:N33"/>
    <mergeCell ref="D27:N27"/>
    <mergeCell ref="D31:N31"/>
    <mergeCell ref="O23:AO23"/>
    <mergeCell ref="O24:AO24"/>
    <mergeCell ref="O25:AO25"/>
    <mergeCell ref="O26:AO26"/>
    <mergeCell ref="O27:AO27"/>
    <mergeCell ref="O28:AO28"/>
    <mergeCell ref="O29:AO29"/>
    <mergeCell ref="O30:AO30"/>
    <mergeCell ref="A1:J2"/>
    <mergeCell ref="K1:L2"/>
    <mergeCell ref="D12:N12"/>
    <mergeCell ref="O12:AO13"/>
    <mergeCell ref="B19:AO20"/>
    <mergeCell ref="D21:N21"/>
    <mergeCell ref="O142:AO159"/>
    <mergeCell ref="P53:AO53"/>
    <mergeCell ref="P55:AO55"/>
    <mergeCell ref="P57:AO57"/>
    <mergeCell ref="P59:AO59"/>
    <mergeCell ref="P61:AO61"/>
    <mergeCell ref="P63:AO63"/>
    <mergeCell ref="D53:N53"/>
    <mergeCell ref="B66:AO67"/>
    <mergeCell ref="P65:AO65"/>
    <mergeCell ref="D161:N161"/>
    <mergeCell ref="O161:AO175"/>
    <mergeCell ref="O177:AO191"/>
    <mergeCell ref="D94:N94"/>
    <mergeCell ref="O94:AO108"/>
    <mergeCell ref="D110:N110"/>
    <mergeCell ref="O110:AO124"/>
    <mergeCell ref="A75:AO76"/>
    <mergeCell ref="B77:AO78"/>
    <mergeCell ref="D79:N79"/>
    <mergeCell ref="O79:AO92"/>
    <mergeCell ref="D72:N72"/>
    <mergeCell ref="O72:T72"/>
    <mergeCell ref="U72:Z72"/>
    <mergeCell ref="AA72:AO72"/>
    <mergeCell ref="O51:AO51"/>
    <mergeCell ref="D45:N45"/>
    <mergeCell ref="O45:AO45"/>
    <mergeCell ref="D47:N47"/>
    <mergeCell ref="Z47:AF47"/>
    <mergeCell ref="AM47:AO47"/>
    <mergeCell ref="V372:AO374"/>
    <mergeCell ref="O373:P373"/>
    <mergeCell ref="Q373:U373"/>
    <mergeCell ref="O365:P365"/>
    <mergeCell ref="O366:P366"/>
    <mergeCell ref="D365:N367"/>
    <mergeCell ref="V365:AO367"/>
    <mergeCell ref="D369:N370"/>
    <mergeCell ref="O369:P369"/>
    <mergeCell ref="Q369:U369"/>
    <mergeCell ref="V369:AO370"/>
    <mergeCell ref="O370:P370"/>
    <mergeCell ref="D177:N178"/>
    <mergeCell ref="D260:N260"/>
    <mergeCell ref="O260:AO274"/>
    <mergeCell ref="B362:AO363"/>
    <mergeCell ref="Q365:U365"/>
    <mergeCell ref="D364:N364"/>
    <mergeCell ref="O364:U364"/>
    <mergeCell ref="V364:AO364"/>
    <mergeCell ref="Q366:U366"/>
    <mergeCell ref="D193:N193"/>
    <mergeCell ref="O193:AO207"/>
    <mergeCell ref="D209:N209"/>
    <mergeCell ref="O209:AO226"/>
    <mergeCell ref="D228:N228"/>
    <mergeCell ref="O228:AO242"/>
    <mergeCell ref="D384:N386"/>
    <mergeCell ref="O384:P384"/>
    <mergeCell ref="Q384:U384"/>
    <mergeCell ref="V384:AO386"/>
    <mergeCell ref="O385:P385"/>
    <mergeCell ref="Q385:U385"/>
    <mergeCell ref="Q386:R386"/>
    <mergeCell ref="S386:U386"/>
    <mergeCell ref="Q367:R367"/>
    <mergeCell ref="S367:U367"/>
    <mergeCell ref="Q374:R374"/>
    <mergeCell ref="S374:U374"/>
    <mergeCell ref="Q378:R378"/>
    <mergeCell ref="S378:U378"/>
    <mergeCell ref="D380:N382"/>
    <mergeCell ref="O380:P380"/>
    <mergeCell ref="Q380:U380"/>
    <mergeCell ref="V380:AO382"/>
    <mergeCell ref="O381:P381"/>
    <mergeCell ref="Q381:U381"/>
    <mergeCell ref="Q382:R382"/>
    <mergeCell ref="S382:U382"/>
    <mergeCell ref="D376:N378"/>
    <mergeCell ref="O376:P376"/>
    <mergeCell ref="Q376:U376"/>
    <mergeCell ref="V376:AO378"/>
    <mergeCell ref="O377:P377"/>
    <mergeCell ref="Q377:U377"/>
    <mergeCell ref="Q370:U370"/>
    <mergeCell ref="D372:N374"/>
    <mergeCell ref="O372:P372"/>
    <mergeCell ref="D392:N394"/>
    <mergeCell ref="O392:P392"/>
    <mergeCell ref="Q392:U392"/>
    <mergeCell ref="V392:AO394"/>
    <mergeCell ref="O393:P393"/>
    <mergeCell ref="Q393:U393"/>
    <mergeCell ref="Q394:R394"/>
    <mergeCell ref="S394:U394"/>
    <mergeCell ref="D388:N390"/>
    <mergeCell ref="O388:P388"/>
    <mergeCell ref="Q388:U388"/>
    <mergeCell ref="V388:AO390"/>
    <mergeCell ref="O389:P389"/>
    <mergeCell ref="Q389:U389"/>
    <mergeCell ref="Q390:R390"/>
    <mergeCell ref="S390:U390"/>
    <mergeCell ref="B443:AO444"/>
    <mergeCell ref="X429:AB429"/>
    <mergeCell ref="V429:W429"/>
    <mergeCell ref="AL431:AO431"/>
    <mergeCell ref="AH431:AK431"/>
    <mergeCell ref="D431:AG431"/>
    <mergeCell ref="D433:AG433"/>
    <mergeCell ref="AH433:AK433"/>
    <mergeCell ref="AL433:AO433"/>
    <mergeCell ref="K407:AO407"/>
    <mergeCell ref="A407:J408"/>
    <mergeCell ref="D400:N402"/>
    <mergeCell ref="O400:P400"/>
    <mergeCell ref="Q400:U400"/>
    <mergeCell ref="V400:AO402"/>
    <mergeCell ref="O401:P401"/>
    <mergeCell ref="D422:N422"/>
    <mergeCell ref="O422:AO427"/>
    <mergeCell ref="D429:N429"/>
    <mergeCell ref="D435:AG435"/>
    <mergeCell ref="AH435:AK435"/>
    <mergeCell ref="AL435:AO435"/>
    <mergeCell ref="Q401:U401"/>
    <mergeCell ref="Q402:R402"/>
    <mergeCell ref="S402:U402"/>
    <mergeCell ref="A418:J418"/>
    <mergeCell ref="A419:J419"/>
    <mergeCell ref="A409:J409"/>
    <mergeCell ref="A413:J413"/>
    <mergeCell ref="Z469:AG469"/>
    <mergeCell ref="AH469:AO469"/>
    <mergeCell ref="E447:N447"/>
    <mergeCell ref="O467:X467"/>
    <mergeCell ref="Z467:AG467"/>
    <mergeCell ref="AH467:AO467"/>
    <mergeCell ref="O461:X461"/>
    <mergeCell ref="Z461:AG461"/>
    <mergeCell ref="AH461:AO461"/>
    <mergeCell ref="E463:N463"/>
    <mergeCell ref="O463:X463"/>
    <mergeCell ref="Z463:AG463"/>
    <mergeCell ref="AH463:AO463"/>
    <mergeCell ref="O447:X447"/>
    <mergeCell ref="Z447:AG447"/>
    <mergeCell ref="AH447:AO447"/>
    <mergeCell ref="A414:J414"/>
    <mergeCell ref="A415:J415"/>
    <mergeCell ref="A416:J416"/>
    <mergeCell ref="D396:N398"/>
    <mergeCell ref="O396:P396"/>
    <mergeCell ref="Q396:U396"/>
    <mergeCell ref="V396:AO398"/>
    <mergeCell ref="O397:P397"/>
    <mergeCell ref="Q397:U397"/>
    <mergeCell ref="Q398:R398"/>
    <mergeCell ref="S398:U398"/>
    <mergeCell ref="E469:N469"/>
    <mergeCell ref="O469:X469"/>
    <mergeCell ref="E465:N465"/>
    <mergeCell ref="O465:X465"/>
    <mergeCell ref="E457:N457"/>
    <mergeCell ref="O429:P429"/>
    <mergeCell ref="Q429:U429"/>
    <mergeCell ref="E453:N453"/>
    <mergeCell ref="O453:X453"/>
    <mergeCell ref="E449:N449"/>
    <mergeCell ref="O449:X449"/>
    <mergeCell ref="D404:N405"/>
    <mergeCell ref="O404:P404"/>
    <mergeCell ref="Q404:U404"/>
    <mergeCell ref="V404:AO405"/>
    <mergeCell ref="O405:P405"/>
    <mergeCell ref="Q405:U405"/>
    <mergeCell ref="E461:N461"/>
    <mergeCell ref="Z465:AG465"/>
    <mergeCell ref="AH465:AO465"/>
    <mergeCell ref="E467:N467"/>
    <mergeCell ref="O445:AO445"/>
    <mergeCell ref="D445:N445"/>
    <mergeCell ref="B420:AO421"/>
    <mergeCell ref="D459:N459"/>
    <mergeCell ref="O459:AO459"/>
    <mergeCell ref="E455:N455"/>
    <mergeCell ref="O455:X455"/>
    <mergeCell ref="AH455:AO455"/>
    <mergeCell ref="Z455:AG455"/>
    <mergeCell ref="Z453:AG453"/>
    <mergeCell ref="AH453:AO453"/>
    <mergeCell ref="E451:N451"/>
    <mergeCell ref="O451:X451"/>
    <mergeCell ref="AH451:AO451"/>
    <mergeCell ref="Z451:AG451"/>
    <mergeCell ref="Z449:AG449"/>
    <mergeCell ref="AH449:AO449"/>
    <mergeCell ref="O457:AO457"/>
    <mergeCell ref="E479:N479"/>
    <mergeCell ref="O479:X479"/>
    <mergeCell ref="Z479:AG479"/>
    <mergeCell ref="AH479:AO479"/>
    <mergeCell ref="E481:N481"/>
    <mergeCell ref="O481:X481"/>
    <mergeCell ref="Z481:AG481"/>
    <mergeCell ref="AH481:AO481"/>
    <mergeCell ref="E475:N475"/>
    <mergeCell ref="O475:X475"/>
    <mergeCell ref="Z475:AG475"/>
    <mergeCell ref="AH475:AO475"/>
    <mergeCell ref="E477:N477"/>
    <mergeCell ref="O477:X477"/>
    <mergeCell ref="Z477:AG477"/>
    <mergeCell ref="AH477:AO477"/>
    <mergeCell ref="E471:N471"/>
    <mergeCell ref="O471:AO471"/>
    <mergeCell ref="D473:N473"/>
    <mergeCell ref="O473:AO473"/>
    <mergeCell ref="Z491:AG491"/>
    <mergeCell ref="AH491:AO491"/>
    <mergeCell ref="O483:X483"/>
    <mergeCell ref="Z483:AG483"/>
    <mergeCell ref="AH483:AO483"/>
    <mergeCell ref="E485:N485"/>
    <mergeCell ref="O485:AO485"/>
    <mergeCell ref="O601:AO617"/>
    <mergeCell ref="P589:AO589"/>
    <mergeCell ref="D601:N601"/>
    <mergeCell ref="O517:AO578"/>
    <mergeCell ref="D517:N517"/>
    <mergeCell ref="E513:N513"/>
    <mergeCell ref="O513:AO513"/>
    <mergeCell ref="E509:N509"/>
    <mergeCell ref="O509:X509"/>
    <mergeCell ref="Z509:AG509"/>
    <mergeCell ref="AH509:AO509"/>
    <mergeCell ref="E511:N511"/>
    <mergeCell ref="O511:X511"/>
    <mergeCell ref="Z511:AG511"/>
    <mergeCell ref="AH511:AO511"/>
    <mergeCell ref="B515:AO516"/>
    <mergeCell ref="Z497:AG497"/>
    <mergeCell ref="AH497:AO497"/>
    <mergeCell ref="D437:AG437"/>
    <mergeCell ref="AH437:AK437"/>
    <mergeCell ref="AL437:AO437"/>
    <mergeCell ref="D439:AG439"/>
    <mergeCell ref="AH439:AK439"/>
    <mergeCell ref="AL439:AO439"/>
    <mergeCell ref="D441:AG441"/>
    <mergeCell ref="AH441:AK441"/>
    <mergeCell ref="AL441:AO441"/>
    <mergeCell ref="Z505:AG505"/>
    <mergeCell ref="AH505:AO505"/>
    <mergeCell ref="E507:N507"/>
    <mergeCell ref="O507:X507"/>
    <mergeCell ref="Z507:AG507"/>
    <mergeCell ref="AH507:AO507"/>
    <mergeCell ref="E499:N499"/>
    <mergeCell ref="O499:AO499"/>
    <mergeCell ref="D501:N501"/>
    <mergeCell ref="O501:AO501"/>
    <mergeCell ref="E493:N493"/>
    <mergeCell ref="O493:X493"/>
    <mergeCell ref="E491:N491"/>
    <mergeCell ref="O491:X491"/>
    <mergeCell ref="Z493:AG493"/>
    <mergeCell ref="AH493:AO493"/>
    <mergeCell ref="D487:N487"/>
    <mergeCell ref="O487:AO487"/>
    <mergeCell ref="E489:N489"/>
    <mergeCell ref="O489:X489"/>
    <mergeCell ref="Z489:AG489"/>
    <mergeCell ref="AH489:AO489"/>
    <mergeCell ref="E483:N483"/>
    <mergeCell ref="P593:AO593"/>
    <mergeCell ref="D595:N595"/>
    <mergeCell ref="P595:AO595"/>
    <mergeCell ref="D597:N597"/>
    <mergeCell ref="P597:AO597"/>
    <mergeCell ref="E497:N497"/>
    <mergeCell ref="O497:X497"/>
    <mergeCell ref="E505:N505"/>
    <mergeCell ref="O505:X505"/>
    <mergeCell ref="P581:AO581"/>
    <mergeCell ref="D583:N583"/>
    <mergeCell ref="P583:AO583"/>
    <mergeCell ref="D585:N585"/>
    <mergeCell ref="P585:AO585"/>
    <mergeCell ref="D587:N587"/>
    <mergeCell ref="E503:N503"/>
    <mergeCell ref="P587:AO587"/>
    <mergeCell ref="D589:N589"/>
    <mergeCell ref="D581:N581"/>
    <mergeCell ref="B579:AO580"/>
    <mergeCell ref="D591:N591"/>
    <mergeCell ref="P591:AO591"/>
    <mergeCell ref="E630:Z630"/>
    <mergeCell ref="AA630:AE630"/>
    <mergeCell ref="AF630:AJ630"/>
    <mergeCell ref="AK630:AO630"/>
    <mergeCell ref="B631:AO632"/>
    <mergeCell ref="E626:Z626"/>
    <mergeCell ref="AA626:AE626"/>
    <mergeCell ref="AF626:AJ626"/>
    <mergeCell ref="AK626:AO626"/>
    <mergeCell ref="O503:X503"/>
    <mergeCell ref="Z503:AG503"/>
    <mergeCell ref="AH503:AO503"/>
    <mergeCell ref="E495:N495"/>
    <mergeCell ref="O495:X495"/>
    <mergeCell ref="Z495:AG495"/>
    <mergeCell ref="AH495:AO495"/>
    <mergeCell ref="D620:Z620"/>
    <mergeCell ref="AK620:AO620"/>
    <mergeCell ref="E624:Z624"/>
    <mergeCell ref="AA624:AE624"/>
    <mergeCell ref="AF624:AJ624"/>
    <mergeCell ref="AK624:AO624"/>
    <mergeCell ref="D599:N599"/>
    <mergeCell ref="P599:AO599"/>
    <mergeCell ref="B618:AO619"/>
    <mergeCell ref="AK622:AO622"/>
    <mergeCell ref="AF622:AJ622"/>
    <mergeCell ref="AA622:AE622"/>
    <mergeCell ref="AA620:AE620"/>
    <mergeCell ref="AF620:AJ620"/>
    <mergeCell ref="E622:Z622"/>
    <mergeCell ref="D593:N593"/>
    <mergeCell ref="AK661:AO661"/>
    <mergeCell ref="D663:AJ663"/>
    <mergeCell ref="AK663:AO663"/>
    <mergeCell ref="D653:AJ653"/>
    <mergeCell ref="D655:AJ655"/>
    <mergeCell ref="AK655:AO655"/>
    <mergeCell ref="D657:AJ657"/>
    <mergeCell ref="AK657:AO657"/>
    <mergeCell ref="AK641:AO642"/>
    <mergeCell ref="D644:AJ645"/>
    <mergeCell ref="AK644:AO645"/>
    <mergeCell ref="D647:AJ648"/>
    <mergeCell ref="AK647:AO648"/>
    <mergeCell ref="D650:AJ651"/>
    <mergeCell ref="AK650:AO651"/>
    <mergeCell ref="D665:AJ665"/>
    <mergeCell ref="D638:AJ639"/>
    <mergeCell ref="AK638:AO639"/>
    <mergeCell ref="D641:AJ642"/>
    <mergeCell ref="D635:AJ636"/>
    <mergeCell ref="E628:Z628"/>
    <mergeCell ref="AA628:AE628"/>
    <mergeCell ref="AF628:AJ628"/>
    <mergeCell ref="AK628:AO628"/>
    <mergeCell ref="AK635:AO636"/>
    <mergeCell ref="S1980:T1980"/>
    <mergeCell ref="U1980:V1980"/>
    <mergeCell ref="W1980:X1980"/>
    <mergeCell ref="S1979:T1979"/>
    <mergeCell ref="U1979:V1979"/>
    <mergeCell ref="W1979:X1979"/>
    <mergeCell ref="W1978:X1978"/>
    <mergeCell ref="S1978:T1978"/>
    <mergeCell ref="U1978:V1978"/>
    <mergeCell ref="S1977:T1977"/>
    <mergeCell ref="U1977:V1977"/>
    <mergeCell ref="W1977:X1977"/>
    <mergeCell ref="S1976:T1976"/>
    <mergeCell ref="U1976:V1976"/>
    <mergeCell ref="W1976:X1976"/>
    <mergeCell ref="AK683:AO685"/>
    <mergeCell ref="D685:E685"/>
    <mergeCell ref="AK692:AO694"/>
    <mergeCell ref="D694:E694"/>
    <mergeCell ref="AK689:AO691"/>
    <mergeCell ref="AN665:AO665"/>
    <mergeCell ref="AK665:AM665"/>
    <mergeCell ref="A667:AO668"/>
    <mergeCell ref="D659:AJ659"/>
    <mergeCell ref="AK659:AO659"/>
    <mergeCell ref="D661:AJ661"/>
    <mergeCell ref="A1976:B1976"/>
    <mergeCell ref="C1976:D1976"/>
    <mergeCell ref="E1976:F1976"/>
    <mergeCell ref="G1976:H1976"/>
    <mergeCell ref="I1976:J1976"/>
    <mergeCell ref="K1976:L1976"/>
    <mergeCell ref="M1976:N1976"/>
    <mergeCell ref="O1976:P1976"/>
    <mergeCell ref="Q1976:R1976"/>
    <mergeCell ref="S1986:T1986"/>
    <mergeCell ref="U1986:V1986"/>
    <mergeCell ref="W1986:X1986"/>
    <mergeCell ref="S1985:T1985"/>
    <mergeCell ref="U1985:V1985"/>
    <mergeCell ref="W1985:X1985"/>
    <mergeCell ref="W1984:X1984"/>
    <mergeCell ref="S1984:T1984"/>
    <mergeCell ref="U1984:V1984"/>
    <mergeCell ref="S1983:T1983"/>
    <mergeCell ref="U1983:V1983"/>
    <mergeCell ref="W1983:X1983"/>
    <mergeCell ref="S1982:T1982"/>
    <mergeCell ref="U1982:V1982"/>
    <mergeCell ref="W1982:X1982"/>
    <mergeCell ref="W1981:X1981"/>
    <mergeCell ref="S1981:T1981"/>
    <mergeCell ref="U1981:V1981"/>
    <mergeCell ref="S1991:T1991"/>
    <mergeCell ref="U1991:V1991"/>
    <mergeCell ref="W1991:X1991"/>
    <mergeCell ref="W1990:X1990"/>
    <mergeCell ref="Q1991:R1991"/>
    <mergeCell ref="Q1990:R1990"/>
    <mergeCell ref="S1990:T1990"/>
    <mergeCell ref="U1990:V1990"/>
    <mergeCell ref="Q1989:R1989"/>
    <mergeCell ref="S1989:T1989"/>
    <mergeCell ref="U1989:V1989"/>
    <mergeCell ref="W1989:X1989"/>
    <mergeCell ref="S1988:T1988"/>
    <mergeCell ref="U1988:V1988"/>
    <mergeCell ref="W1988:X1988"/>
    <mergeCell ref="W1987:X1987"/>
    <mergeCell ref="S1987:T1987"/>
    <mergeCell ref="U1987:V1987"/>
    <mergeCell ref="Q1995:R1995"/>
    <mergeCell ref="S1995:T1995"/>
    <mergeCell ref="U1995:V1995"/>
    <mergeCell ref="W1995:X1995"/>
    <mergeCell ref="C1996:D1996"/>
    <mergeCell ref="G1996:H1996"/>
    <mergeCell ref="S1994:T1994"/>
    <mergeCell ref="U1994:V1994"/>
    <mergeCell ref="W1994:X1994"/>
    <mergeCell ref="C1995:D1995"/>
    <mergeCell ref="W1993:X1993"/>
    <mergeCell ref="C1994:D1994"/>
    <mergeCell ref="Q1994:R1994"/>
    <mergeCell ref="Q1993:R1993"/>
    <mergeCell ref="S1993:T1993"/>
    <mergeCell ref="U1993:V1993"/>
    <mergeCell ref="Q1992:R1992"/>
    <mergeCell ref="S1992:T1992"/>
    <mergeCell ref="U1992:V1992"/>
    <mergeCell ref="W1992:X1992"/>
    <mergeCell ref="C1993:D1993"/>
    <mergeCell ref="Q1998:R1998"/>
    <mergeCell ref="S1998:T1998"/>
    <mergeCell ref="U1998:V1998"/>
    <mergeCell ref="W1998:X1998"/>
    <mergeCell ref="C1999:D1999"/>
    <mergeCell ref="G1999:H1999"/>
    <mergeCell ref="I1999:J1999"/>
    <mergeCell ref="S1997:T1997"/>
    <mergeCell ref="U1997:V1997"/>
    <mergeCell ref="W1997:X1997"/>
    <mergeCell ref="C1998:D1998"/>
    <mergeCell ref="G1998:H1998"/>
    <mergeCell ref="I1998:J1998"/>
    <mergeCell ref="M1998:N1998"/>
    <mergeCell ref="W1996:X1996"/>
    <mergeCell ref="C1997:D1997"/>
    <mergeCell ref="G1997:H1997"/>
    <mergeCell ref="Q1997:R1997"/>
    <mergeCell ref="Q1996:R1996"/>
    <mergeCell ref="S1996:T1996"/>
    <mergeCell ref="U1996:V1996"/>
    <mergeCell ref="Q2001:R2001"/>
    <mergeCell ref="S2001:T2001"/>
    <mergeCell ref="U2001:V2001"/>
    <mergeCell ref="W2001:X2001"/>
    <mergeCell ref="C2002:D2002"/>
    <mergeCell ref="G2002:H2002"/>
    <mergeCell ref="I2002:J2002"/>
    <mergeCell ref="S2000:T2000"/>
    <mergeCell ref="U2000:V2000"/>
    <mergeCell ref="W2000:X2000"/>
    <mergeCell ref="C2001:D2001"/>
    <mergeCell ref="G2001:H2001"/>
    <mergeCell ref="I2001:J2001"/>
    <mergeCell ref="M2001:N2001"/>
    <mergeCell ref="W1999:X1999"/>
    <mergeCell ref="C2000:D2000"/>
    <mergeCell ref="G2000:H2000"/>
    <mergeCell ref="I2000:J2000"/>
    <mergeCell ref="M2000:N2000"/>
    <mergeCell ref="Q2000:R2000"/>
    <mergeCell ref="M1999:N1999"/>
    <mergeCell ref="Q1999:R1999"/>
    <mergeCell ref="S1999:T1999"/>
    <mergeCell ref="U1999:V1999"/>
    <mergeCell ref="Q2004:R2004"/>
    <mergeCell ref="S2004:T2004"/>
    <mergeCell ref="U2004:V2004"/>
    <mergeCell ref="W2004:X2004"/>
    <mergeCell ref="C2005:D2005"/>
    <mergeCell ref="G2005:H2005"/>
    <mergeCell ref="I2005:J2005"/>
    <mergeCell ref="S2003:T2003"/>
    <mergeCell ref="U2003:V2003"/>
    <mergeCell ref="W2003:X2003"/>
    <mergeCell ref="C2004:D2004"/>
    <mergeCell ref="G2004:H2004"/>
    <mergeCell ref="I2004:J2004"/>
    <mergeCell ref="M2004:N2004"/>
    <mergeCell ref="W2002:X2002"/>
    <mergeCell ref="C2003:D2003"/>
    <mergeCell ref="G2003:H2003"/>
    <mergeCell ref="I2003:J2003"/>
    <mergeCell ref="M2003:N2003"/>
    <mergeCell ref="Q2003:R2003"/>
    <mergeCell ref="M2002:N2002"/>
    <mergeCell ref="Q2002:R2002"/>
    <mergeCell ref="S2002:T2002"/>
    <mergeCell ref="U2002:V2002"/>
    <mergeCell ref="Q2007:R2007"/>
    <mergeCell ref="S2007:T2007"/>
    <mergeCell ref="U2007:V2007"/>
    <mergeCell ref="W2007:X2007"/>
    <mergeCell ref="C2008:D2008"/>
    <mergeCell ref="G2008:H2008"/>
    <mergeCell ref="I2008:J2008"/>
    <mergeCell ref="S2006:T2006"/>
    <mergeCell ref="U2006:V2006"/>
    <mergeCell ref="W2006:X2006"/>
    <mergeCell ref="C2007:D2007"/>
    <mergeCell ref="G2007:H2007"/>
    <mergeCell ref="I2007:J2007"/>
    <mergeCell ref="M2007:N2007"/>
    <mergeCell ref="W2005:X2005"/>
    <mergeCell ref="C2006:D2006"/>
    <mergeCell ref="G2006:H2006"/>
    <mergeCell ref="I2006:J2006"/>
    <mergeCell ref="M2006:N2006"/>
    <mergeCell ref="Q2006:R2006"/>
    <mergeCell ref="M2005:N2005"/>
    <mergeCell ref="Q2005:R2005"/>
    <mergeCell ref="S2005:T2005"/>
    <mergeCell ref="U2005:V2005"/>
    <mergeCell ref="Q2010:R2010"/>
    <mergeCell ref="S2010:T2010"/>
    <mergeCell ref="U2010:V2010"/>
    <mergeCell ref="W2010:X2010"/>
    <mergeCell ref="C2011:D2011"/>
    <mergeCell ref="E2011:F2011"/>
    <mergeCell ref="G2011:H2011"/>
    <mergeCell ref="I2011:J2011"/>
    <mergeCell ref="S2009:T2009"/>
    <mergeCell ref="U2009:V2009"/>
    <mergeCell ref="W2009:X2009"/>
    <mergeCell ref="C2010:D2010"/>
    <mergeCell ref="E2010:F2010"/>
    <mergeCell ref="G2010:H2010"/>
    <mergeCell ref="I2010:J2010"/>
    <mergeCell ref="M2010:N2010"/>
    <mergeCell ref="W2008:X2008"/>
    <mergeCell ref="C2009:D2009"/>
    <mergeCell ref="E2009:F2009"/>
    <mergeCell ref="G2009:H2009"/>
    <mergeCell ref="I2009:J2009"/>
    <mergeCell ref="M2009:N2009"/>
    <mergeCell ref="Q2009:R2009"/>
    <mergeCell ref="M2008:N2008"/>
    <mergeCell ref="Q2008:R2008"/>
    <mergeCell ref="S2008:T2008"/>
    <mergeCell ref="U2008:V2008"/>
    <mergeCell ref="Q2013:R2013"/>
    <mergeCell ref="S2013:T2013"/>
    <mergeCell ref="U2013:V2013"/>
    <mergeCell ref="W2013:X2013"/>
    <mergeCell ref="C2014:D2014"/>
    <mergeCell ref="E2014:F2014"/>
    <mergeCell ref="G2014:H2014"/>
    <mergeCell ref="I2014:J2014"/>
    <mergeCell ref="S2012:T2012"/>
    <mergeCell ref="U2012:V2012"/>
    <mergeCell ref="W2012:X2012"/>
    <mergeCell ref="C2013:D2013"/>
    <mergeCell ref="E2013:F2013"/>
    <mergeCell ref="G2013:H2013"/>
    <mergeCell ref="I2013:J2013"/>
    <mergeCell ref="M2013:N2013"/>
    <mergeCell ref="W2011:X2011"/>
    <mergeCell ref="C2012:D2012"/>
    <mergeCell ref="E2012:F2012"/>
    <mergeCell ref="G2012:H2012"/>
    <mergeCell ref="I2012:J2012"/>
    <mergeCell ref="M2012:N2012"/>
    <mergeCell ref="Q2012:R2012"/>
    <mergeCell ref="M2011:N2011"/>
    <mergeCell ref="Q2011:R2011"/>
    <mergeCell ref="S2011:T2011"/>
    <mergeCell ref="U2011:V2011"/>
    <mergeCell ref="Q2016:R2016"/>
    <mergeCell ref="S2016:T2016"/>
    <mergeCell ref="U2016:V2016"/>
    <mergeCell ref="W2016:X2016"/>
    <mergeCell ref="C2017:D2017"/>
    <mergeCell ref="E2017:F2017"/>
    <mergeCell ref="G2017:H2017"/>
    <mergeCell ref="I2017:J2017"/>
    <mergeCell ref="S2015:T2015"/>
    <mergeCell ref="U2015:V2015"/>
    <mergeCell ref="W2015:X2015"/>
    <mergeCell ref="C2016:D2016"/>
    <mergeCell ref="E2016:F2016"/>
    <mergeCell ref="G2016:H2016"/>
    <mergeCell ref="I2016:J2016"/>
    <mergeCell ref="M2016:N2016"/>
    <mergeCell ref="W2014:X2014"/>
    <mergeCell ref="C2015:D2015"/>
    <mergeCell ref="E2015:F2015"/>
    <mergeCell ref="G2015:H2015"/>
    <mergeCell ref="I2015:J2015"/>
    <mergeCell ref="M2015:N2015"/>
    <mergeCell ref="Q2015:R2015"/>
    <mergeCell ref="M2014:N2014"/>
    <mergeCell ref="Q2014:R2014"/>
    <mergeCell ref="S2014:T2014"/>
    <mergeCell ref="U2014:V2014"/>
    <mergeCell ref="Q2019:R2019"/>
    <mergeCell ref="S2019:T2019"/>
    <mergeCell ref="U2019:V2019"/>
    <mergeCell ref="W2019:X2019"/>
    <mergeCell ref="C2020:D2020"/>
    <mergeCell ref="E2020:F2020"/>
    <mergeCell ref="G2020:H2020"/>
    <mergeCell ref="I2020:J2020"/>
    <mergeCell ref="S2018:T2018"/>
    <mergeCell ref="U2018:V2018"/>
    <mergeCell ref="W2018:X2018"/>
    <mergeCell ref="C2019:D2019"/>
    <mergeCell ref="E2019:F2019"/>
    <mergeCell ref="G2019:H2019"/>
    <mergeCell ref="I2019:J2019"/>
    <mergeCell ref="M2019:N2019"/>
    <mergeCell ref="W2017:X2017"/>
    <mergeCell ref="C2018:D2018"/>
    <mergeCell ref="E2018:F2018"/>
    <mergeCell ref="G2018:H2018"/>
    <mergeCell ref="I2018:J2018"/>
    <mergeCell ref="M2018:N2018"/>
    <mergeCell ref="Q2018:R2018"/>
    <mergeCell ref="M2017:N2017"/>
    <mergeCell ref="Q2017:R2017"/>
    <mergeCell ref="S2017:T2017"/>
    <mergeCell ref="U2017:V2017"/>
    <mergeCell ref="S2021:T2021"/>
    <mergeCell ref="U2021:V2021"/>
    <mergeCell ref="W2021:X2021"/>
    <mergeCell ref="C2022:D2022"/>
    <mergeCell ref="E2022:F2022"/>
    <mergeCell ref="G2022:H2022"/>
    <mergeCell ref="I2022:J2022"/>
    <mergeCell ref="K2022:L2022"/>
    <mergeCell ref="M2022:N2022"/>
    <mergeCell ref="W2020:X2020"/>
    <mergeCell ref="C2021:D2021"/>
    <mergeCell ref="E2021:F2021"/>
    <mergeCell ref="G2021:H2021"/>
    <mergeCell ref="I2021:J2021"/>
    <mergeCell ref="K2021:L2021"/>
    <mergeCell ref="M2021:N2021"/>
    <mergeCell ref="Q2021:R2021"/>
    <mergeCell ref="M2020:N2020"/>
    <mergeCell ref="Q2020:R2020"/>
    <mergeCell ref="S2020:T2020"/>
    <mergeCell ref="U2020:V2020"/>
    <mergeCell ref="W2023:X2023"/>
    <mergeCell ref="C2024:D2024"/>
    <mergeCell ref="E2024:F2024"/>
    <mergeCell ref="G2024:H2024"/>
    <mergeCell ref="I2024:J2024"/>
    <mergeCell ref="K2024:L2024"/>
    <mergeCell ref="M2024:N2024"/>
    <mergeCell ref="Q2024:R2024"/>
    <mergeCell ref="K2023:L2023"/>
    <mergeCell ref="M2023:N2023"/>
    <mergeCell ref="Q2023:R2023"/>
    <mergeCell ref="S2023:T2023"/>
    <mergeCell ref="U2023:V2023"/>
    <mergeCell ref="Q2022:R2022"/>
    <mergeCell ref="S2022:T2022"/>
    <mergeCell ref="U2022:V2022"/>
    <mergeCell ref="W2022:X2022"/>
    <mergeCell ref="C2023:D2023"/>
    <mergeCell ref="E2023:F2023"/>
    <mergeCell ref="G2023:H2023"/>
    <mergeCell ref="I2023:J2023"/>
    <mergeCell ref="Q2025:R2025"/>
    <mergeCell ref="S2025:T2025"/>
    <mergeCell ref="U2025:V2025"/>
    <mergeCell ref="W2025:X2025"/>
    <mergeCell ref="C2026:D2026"/>
    <mergeCell ref="E2026:F2026"/>
    <mergeCell ref="G2026:H2026"/>
    <mergeCell ref="I2026:J2026"/>
    <mergeCell ref="S2024:T2024"/>
    <mergeCell ref="U2024:V2024"/>
    <mergeCell ref="W2024:X2024"/>
    <mergeCell ref="C2025:D2025"/>
    <mergeCell ref="E2025:F2025"/>
    <mergeCell ref="G2025:H2025"/>
    <mergeCell ref="I2025:J2025"/>
    <mergeCell ref="K2025:L2025"/>
    <mergeCell ref="M2025:N2025"/>
    <mergeCell ref="S2027:T2027"/>
    <mergeCell ref="U2027:V2027"/>
    <mergeCell ref="W2027:X2027"/>
    <mergeCell ref="A2028:B2028"/>
    <mergeCell ref="C2028:D2028"/>
    <mergeCell ref="E2028:F2028"/>
    <mergeCell ref="G2028:H2028"/>
    <mergeCell ref="I2028:J2028"/>
    <mergeCell ref="K2028:L2028"/>
    <mergeCell ref="M2028:N2028"/>
    <mergeCell ref="W2026:X2026"/>
    <mergeCell ref="A2027:B2027"/>
    <mergeCell ref="C2027:D2027"/>
    <mergeCell ref="E2027:F2027"/>
    <mergeCell ref="G2027:H2027"/>
    <mergeCell ref="I2027:J2027"/>
    <mergeCell ref="K2027:L2027"/>
    <mergeCell ref="M2027:N2027"/>
    <mergeCell ref="Q2027:R2027"/>
    <mergeCell ref="K2026:L2026"/>
    <mergeCell ref="M2026:N2026"/>
    <mergeCell ref="Q2026:R2026"/>
    <mergeCell ref="S2026:T2026"/>
    <mergeCell ref="U2026:V2026"/>
    <mergeCell ref="W2029:X2029"/>
    <mergeCell ref="A2030:B2030"/>
    <mergeCell ref="C2030:D2030"/>
    <mergeCell ref="E2030:F2030"/>
    <mergeCell ref="G2030:H2030"/>
    <mergeCell ref="I2030:J2030"/>
    <mergeCell ref="K2030:L2030"/>
    <mergeCell ref="M2030:N2030"/>
    <mergeCell ref="Q2030:R2030"/>
    <mergeCell ref="K2029:L2029"/>
    <mergeCell ref="M2029:N2029"/>
    <mergeCell ref="Q2029:R2029"/>
    <mergeCell ref="S2029:T2029"/>
    <mergeCell ref="U2029:V2029"/>
    <mergeCell ref="Q2028:R2028"/>
    <mergeCell ref="S2028:T2028"/>
    <mergeCell ref="U2028:V2028"/>
    <mergeCell ref="W2028:X2028"/>
    <mergeCell ref="A2029:B2029"/>
    <mergeCell ref="C2029:D2029"/>
    <mergeCell ref="E2029:F2029"/>
    <mergeCell ref="G2029:H2029"/>
    <mergeCell ref="I2029:J2029"/>
    <mergeCell ref="Q2031:R2031"/>
    <mergeCell ref="S2031:T2031"/>
    <mergeCell ref="U2031:V2031"/>
    <mergeCell ref="W2031:X2031"/>
    <mergeCell ref="A2032:B2032"/>
    <mergeCell ref="C2032:D2032"/>
    <mergeCell ref="E2032:F2032"/>
    <mergeCell ref="G2032:H2032"/>
    <mergeCell ref="I2032:J2032"/>
    <mergeCell ref="S2030:T2030"/>
    <mergeCell ref="U2030:V2030"/>
    <mergeCell ref="W2030:X2030"/>
    <mergeCell ref="A2031:B2031"/>
    <mergeCell ref="C2031:D2031"/>
    <mergeCell ref="E2031:F2031"/>
    <mergeCell ref="G2031:H2031"/>
    <mergeCell ref="I2031:J2031"/>
    <mergeCell ref="K2031:L2031"/>
    <mergeCell ref="M2031:N2031"/>
    <mergeCell ref="S2033:T2033"/>
    <mergeCell ref="U2033:V2033"/>
    <mergeCell ref="W2033:X2033"/>
    <mergeCell ref="A2034:B2034"/>
    <mergeCell ref="C2034:D2034"/>
    <mergeCell ref="E2034:F2034"/>
    <mergeCell ref="G2034:H2034"/>
    <mergeCell ref="I2034:J2034"/>
    <mergeCell ref="K2034:L2034"/>
    <mergeCell ref="M2034:N2034"/>
    <mergeCell ref="W2032:X2032"/>
    <mergeCell ref="A2033:B2033"/>
    <mergeCell ref="C2033:D2033"/>
    <mergeCell ref="E2033:F2033"/>
    <mergeCell ref="G2033:H2033"/>
    <mergeCell ref="I2033:J2033"/>
    <mergeCell ref="K2033:L2033"/>
    <mergeCell ref="M2033:N2033"/>
    <mergeCell ref="Q2033:R2033"/>
    <mergeCell ref="K2032:L2032"/>
    <mergeCell ref="M2032:N2032"/>
    <mergeCell ref="Q2032:R2032"/>
    <mergeCell ref="S2032:T2032"/>
    <mergeCell ref="U2032:V2032"/>
    <mergeCell ref="W2035:X2035"/>
    <mergeCell ref="A2036:B2036"/>
    <mergeCell ref="C2036:D2036"/>
    <mergeCell ref="E2036:F2036"/>
    <mergeCell ref="G2036:H2036"/>
    <mergeCell ref="I2036:J2036"/>
    <mergeCell ref="K2036:L2036"/>
    <mergeCell ref="M2036:N2036"/>
    <mergeCell ref="Q2036:R2036"/>
    <mergeCell ref="K2035:L2035"/>
    <mergeCell ref="M2035:N2035"/>
    <mergeCell ref="Q2035:R2035"/>
    <mergeCell ref="S2035:T2035"/>
    <mergeCell ref="U2035:V2035"/>
    <mergeCell ref="Q2034:R2034"/>
    <mergeCell ref="S2034:T2034"/>
    <mergeCell ref="U2034:V2034"/>
    <mergeCell ref="W2034:X2034"/>
    <mergeCell ref="A2035:B2035"/>
    <mergeCell ref="C2035:D2035"/>
    <mergeCell ref="E2035:F2035"/>
    <mergeCell ref="G2035:H2035"/>
    <mergeCell ref="I2035:J2035"/>
    <mergeCell ref="Q2037:R2037"/>
    <mergeCell ref="S2037:T2037"/>
    <mergeCell ref="U2037:V2037"/>
    <mergeCell ref="W2037:X2037"/>
    <mergeCell ref="A2038:B2038"/>
    <mergeCell ref="C2038:D2038"/>
    <mergeCell ref="E2038:F2038"/>
    <mergeCell ref="G2038:H2038"/>
    <mergeCell ref="I2038:J2038"/>
    <mergeCell ref="S2036:T2036"/>
    <mergeCell ref="U2036:V2036"/>
    <mergeCell ref="W2036:X2036"/>
    <mergeCell ref="A2037:B2037"/>
    <mergeCell ref="C2037:D2037"/>
    <mergeCell ref="E2037:F2037"/>
    <mergeCell ref="G2037:H2037"/>
    <mergeCell ref="I2037:J2037"/>
    <mergeCell ref="K2037:L2037"/>
    <mergeCell ref="M2037:N2037"/>
    <mergeCell ref="S2039:T2039"/>
    <mergeCell ref="U2039:V2039"/>
    <mergeCell ref="W2039:X2039"/>
    <mergeCell ref="A2040:B2040"/>
    <mergeCell ref="C2040:D2040"/>
    <mergeCell ref="E2040:F2040"/>
    <mergeCell ref="G2040:H2040"/>
    <mergeCell ref="I2040:J2040"/>
    <mergeCell ref="K2040:L2040"/>
    <mergeCell ref="M2040:N2040"/>
    <mergeCell ref="W2038:X2038"/>
    <mergeCell ref="A2039:B2039"/>
    <mergeCell ref="C2039:D2039"/>
    <mergeCell ref="E2039:F2039"/>
    <mergeCell ref="G2039:H2039"/>
    <mergeCell ref="I2039:J2039"/>
    <mergeCell ref="K2039:L2039"/>
    <mergeCell ref="M2039:N2039"/>
    <mergeCell ref="O2039:P2039"/>
    <mergeCell ref="Q2039:R2039"/>
    <mergeCell ref="K2038:L2038"/>
    <mergeCell ref="M2038:N2038"/>
    <mergeCell ref="Q2038:R2038"/>
    <mergeCell ref="S2038:T2038"/>
    <mergeCell ref="U2038:V2038"/>
    <mergeCell ref="W2041:X2041"/>
    <mergeCell ref="K2041:L2041"/>
    <mergeCell ref="M2041:N2041"/>
    <mergeCell ref="O2041:P2041"/>
    <mergeCell ref="Q2041:R2041"/>
    <mergeCell ref="S2041:T2041"/>
    <mergeCell ref="U2041:V2041"/>
    <mergeCell ref="O2040:P2040"/>
    <mergeCell ref="Q2040:R2040"/>
    <mergeCell ref="S2040:T2040"/>
    <mergeCell ref="U2040:V2040"/>
    <mergeCell ref="W2040:X2040"/>
    <mergeCell ref="A2041:B2041"/>
    <mergeCell ref="C2041:D2041"/>
    <mergeCell ref="E2041:F2041"/>
    <mergeCell ref="G2041:H2041"/>
    <mergeCell ref="I2041:J2041"/>
    <mergeCell ref="A2042:B2042"/>
    <mergeCell ref="C2042:D2042"/>
    <mergeCell ref="E2042:F2042"/>
    <mergeCell ref="G2042:H2042"/>
    <mergeCell ref="I2042:J2042"/>
    <mergeCell ref="W2042:X2042"/>
    <mergeCell ref="K2042:L2042"/>
    <mergeCell ref="M2042:N2042"/>
    <mergeCell ref="O2042:P2042"/>
    <mergeCell ref="Q2042:R2042"/>
    <mergeCell ref="S2042:T2042"/>
    <mergeCell ref="U2042:V2042"/>
    <mergeCell ref="W2043:X2043"/>
    <mergeCell ref="K2043:L2043"/>
    <mergeCell ref="M2043:N2043"/>
    <mergeCell ref="O2043:P2043"/>
    <mergeCell ref="Q2043:R2043"/>
    <mergeCell ref="S2043:T2043"/>
    <mergeCell ref="U2043:V2043"/>
    <mergeCell ref="A2043:B2043"/>
    <mergeCell ref="C2043:D2043"/>
    <mergeCell ref="E2043:F2043"/>
    <mergeCell ref="G2043:H2043"/>
    <mergeCell ref="I2043:J2043"/>
    <mergeCell ref="A2044:B2044"/>
    <mergeCell ref="C2044:D2044"/>
    <mergeCell ref="E2044:F2044"/>
    <mergeCell ref="G2044:H2044"/>
    <mergeCell ref="I2044:J2044"/>
    <mergeCell ref="W2044:X2044"/>
    <mergeCell ref="K2044:L2044"/>
    <mergeCell ref="M2044:N2044"/>
    <mergeCell ref="O2044:P2044"/>
    <mergeCell ref="Q2044:R2044"/>
    <mergeCell ref="S2044:T2044"/>
    <mergeCell ref="U2044:V2044"/>
    <mergeCell ref="W2045:X2045"/>
    <mergeCell ref="K2045:L2045"/>
    <mergeCell ref="M2045:N2045"/>
    <mergeCell ref="O2045:P2045"/>
    <mergeCell ref="Q2045:R2045"/>
    <mergeCell ref="S2045:T2045"/>
    <mergeCell ref="U2045:V2045"/>
    <mergeCell ref="A2045:B2045"/>
    <mergeCell ref="C2045:D2045"/>
    <mergeCell ref="E2045:F2045"/>
    <mergeCell ref="G2045:H2045"/>
    <mergeCell ref="I2045:J2045"/>
    <mergeCell ref="A2046:B2046"/>
    <mergeCell ref="C2046:D2046"/>
    <mergeCell ref="E2046:F2046"/>
    <mergeCell ref="G2046:H2046"/>
    <mergeCell ref="I2046:J2046"/>
    <mergeCell ref="W2046:X2046"/>
    <mergeCell ref="K2046:L2046"/>
    <mergeCell ref="M2046:N2046"/>
    <mergeCell ref="O2046:P2046"/>
    <mergeCell ref="Q2046:R2046"/>
    <mergeCell ref="S2046:T2046"/>
    <mergeCell ref="U2046:V2046"/>
    <mergeCell ref="W2047:X2047"/>
    <mergeCell ref="K2047:L2047"/>
    <mergeCell ref="M2047:N2047"/>
    <mergeCell ref="O2047:P2047"/>
    <mergeCell ref="Q2047:R2047"/>
    <mergeCell ref="S2047:T2047"/>
    <mergeCell ref="U2047:V2047"/>
    <mergeCell ref="A2047:B2047"/>
    <mergeCell ref="C2047:D2047"/>
    <mergeCell ref="E2047:F2047"/>
    <mergeCell ref="G2047:H2047"/>
    <mergeCell ref="I2047:J2047"/>
    <mergeCell ref="O2049:P2049"/>
    <mergeCell ref="Q2049:R2049"/>
    <mergeCell ref="S2049:T2049"/>
    <mergeCell ref="U2049:V2049"/>
    <mergeCell ref="W2049:X2049"/>
    <mergeCell ref="A2050:B2050"/>
    <mergeCell ref="C2050:D2050"/>
    <mergeCell ref="E2050:F2050"/>
    <mergeCell ref="G2050:H2050"/>
    <mergeCell ref="I2050:J2050"/>
    <mergeCell ref="A2048:B2048"/>
    <mergeCell ref="C2048:D2048"/>
    <mergeCell ref="E2048:F2048"/>
    <mergeCell ref="G2048:H2048"/>
    <mergeCell ref="I2048:J2048"/>
    <mergeCell ref="A2049:B2049"/>
    <mergeCell ref="C2049:D2049"/>
    <mergeCell ref="E2049:F2049"/>
    <mergeCell ref="G2049:H2049"/>
    <mergeCell ref="I2049:J2049"/>
    <mergeCell ref="K2049:L2049"/>
    <mergeCell ref="M2049:N2049"/>
    <mergeCell ref="W2048:X2048"/>
    <mergeCell ref="K2048:L2048"/>
    <mergeCell ref="M2048:N2048"/>
    <mergeCell ref="O2048:P2048"/>
    <mergeCell ref="Q2048:R2048"/>
    <mergeCell ref="S2048:T2048"/>
    <mergeCell ref="U2048:V2048"/>
    <mergeCell ref="S2051:T2051"/>
    <mergeCell ref="U2051:V2051"/>
    <mergeCell ref="W2051:X2051"/>
    <mergeCell ref="A2052:B2052"/>
    <mergeCell ref="C2052:D2052"/>
    <mergeCell ref="E2052:F2052"/>
    <mergeCell ref="G2052:H2052"/>
    <mergeCell ref="I2052:J2052"/>
    <mergeCell ref="K2052:L2052"/>
    <mergeCell ref="M2052:N2052"/>
    <mergeCell ref="W2050:X2050"/>
    <mergeCell ref="A2051:B2051"/>
    <mergeCell ref="C2051:D2051"/>
    <mergeCell ref="E2051:F2051"/>
    <mergeCell ref="G2051:H2051"/>
    <mergeCell ref="I2051:J2051"/>
    <mergeCell ref="K2051:L2051"/>
    <mergeCell ref="M2051:N2051"/>
    <mergeCell ref="O2051:P2051"/>
    <mergeCell ref="Q2051:R2051"/>
    <mergeCell ref="K2050:L2050"/>
    <mergeCell ref="M2050:N2050"/>
    <mergeCell ref="O2050:P2050"/>
    <mergeCell ref="Q2050:R2050"/>
    <mergeCell ref="S2050:T2050"/>
    <mergeCell ref="U2050:V2050"/>
    <mergeCell ref="W2053:X2053"/>
    <mergeCell ref="A2054:B2054"/>
    <mergeCell ref="C2054:D2054"/>
    <mergeCell ref="E2054:F2054"/>
    <mergeCell ref="G2054:H2054"/>
    <mergeCell ref="I2054:J2054"/>
    <mergeCell ref="K2054:L2054"/>
    <mergeCell ref="M2054:N2054"/>
    <mergeCell ref="O2054:P2054"/>
    <mergeCell ref="Q2054:R2054"/>
    <mergeCell ref="K2053:L2053"/>
    <mergeCell ref="M2053:N2053"/>
    <mergeCell ref="O2053:P2053"/>
    <mergeCell ref="Q2053:R2053"/>
    <mergeCell ref="S2053:T2053"/>
    <mergeCell ref="U2053:V2053"/>
    <mergeCell ref="O2052:P2052"/>
    <mergeCell ref="Q2052:R2052"/>
    <mergeCell ref="S2052:T2052"/>
    <mergeCell ref="U2052:V2052"/>
    <mergeCell ref="W2052:X2052"/>
    <mergeCell ref="A2053:B2053"/>
    <mergeCell ref="C2053:D2053"/>
    <mergeCell ref="E2053:F2053"/>
    <mergeCell ref="G2053:H2053"/>
    <mergeCell ref="I2053:J2053"/>
    <mergeCell ref="O2055:P2055"/>
    <mergeCell ref="Q2055:R2055"/>
    <mergeCell ref="S2055:T2055"/>
    <mergeCell ref="U2055:V2055"/>
    <mergeCell ref="W2055:X2055"/>
    <mergeCell ref="A2056:B2056"/>
    <mergeCell ref="C2056:D2056"/>
    <mergeCell ref="E2056:F2056"/>
    <mergeCell ref="G2056:H2056"/>
    <mergeCell ref="I2056:J2056"/>
    <mergeCell ref="S2054:T2054"/>
    <mergeCell ref="U2054:V2054"/>
    <mergeCell ref="W2054:X2054"/>
    <mergeCell ref="A2055:B2055"/>
    <mergeCell ref="C2055:D2055"/>
    <mergeCell ref="E2055:F2055"/>
    <mergeCell ref="G2055:H2055"/>
    <mergeCell ref="I2055:J2055"/>
    <mergeCell ref="K2055:L2055"/>
    <mergeCell ref="M2055:N2055"/>
    <mergeCell ref="S2057:T2057"/>
    <mergeCell ref="U2057:V2057"/>
    <mergeCell ref="W2057:X2057"/>
    <mergeCell ref="W2056:X2056"/>
    <mergeCell ref="A2057:B2057"/>
    <mergeCell ref="C2057:D2057"/>
    <mergeCell ref="E2057:F2057"/>
    <mergeCell ref="G2057:H2057"/>
    <mergeCell ref="I2057:J2057"/>
    <mergeCell ref="K2057:L2057"/>
    <mergeCell ref="M2057:N2057"/>
    <mergeCell ref="O2057:P2057"/>
    <mergeCell ref="Q2057:R2057"/>
    <mergeCell ref="K2056:L2056"/>
    <mergeCell ref="M2056:N2056"/>
    <mergeCell ref="O2056:P2056"/>
    <mergeCell ref="Q2056:R2056"/>
    <mergeCell ref="S2056:T2056"/>
    <mergeCell ref="U2056:V2056"/>
    <mergeCell ref="A677:A679"/>
    <mergeCell ref="B677:B679"/>
    <mergeCell ref="C677:C679"/>
    <mergeCell ref="D677:E678"/>
    <mergeCell ref="F677:S679"/>
    <mergeCell ref="AF674:AJ676"/>
    <mergeCell ref="AK674:AO676"/>
    <mergeCell ref="A671:A673"/>
    <mergeCell ref="B671:B673"/>
    <mergeCell ref="C671:C673"/>
    <mergeCell ref="D671:E672"/>
    <mergeCell ref="F671:S673"/>
    <mergeCell ref="T671:AE673"/>
    <mergeCell ref="AF671:AJ673"/>
    <mergeCell ref="AK671:AO673"/>
    <mergeCell ref="B674:B676"/>
    <mergeCell ref="C674:C676"/>
    <mergeCell ref="D674:E675"/>
    <mergeCell ref="D676:E676"/>
    <mergeCell ref="F674:S676"/>
    <mergeCell ref="T674:AE676"/>
    <mergeCell ref="A674:A676"/>
    <mergeCell ref="T677:AE679"/>
    <mergeCell ref="AF677:AJ679"/>
    <mergeCell ref="AK677:AO679"/>
    <mergeCell ref="D679:E679"/>
    <mergeCell ref="D673:E673"/>
    <mergeCell ref="A686:A688"/>
    <mergeCell ref="B686:B688"/>
    <mergeCell ref="C686:C688"/>
    <mergeCell ref="D686:E687"/>
    <mergeCell ref="F686:S688"/>
    <mergeCell ref="T686:AE688"/>
    <mergeCell ref="AF686:AJ688"/>
    <mergeCell ref="AK686:AO688"/>
    <mergeCell ref="AF680:AJ682"/>
    <mergeCell ref="AK680:AO682"/>
    <mergeCell ref="D682:E682"/>
    <mergeCell ref="A683:A685"/>
    <mergeCell ref="B683:B685"/>
    <mergeCell ref="C683:C685"/>
    <mergeCell ref="D683:E684"/>
    <mergeCell ref="F683:S685"/>
    <mergeCell ref="T683:AE685"/>
    <mergeCell ref="AF683:AJ685"/>
    <mergeCell ref="A680:A682"/>
    <mergeCell ref="B680:B682"/>
    <mergeCell ref="C680:C682"/>
    <mergeCell ref="D680:E681"/>
    <mergeCell ref="F680:S682"/>
    <mergeCell ref="T680:AE682"/>
    <mergeCell ref="D688:E688"/>
    <mergeCell ref="A695:A697"/>
    <mergeCell ref="B695:B697"/>
    <mergeCell ref="C695:C697"/>
    <mergeCell ref="D695:E696"/>
    <mergeCell ref="F695:S697"/>
    <mergeCell ref="T695:AE697"/>
    <mergeCell ref="AF695:AJ697"/>
    <mergeCell ref="A692:A694"/>
    <mergeCell ref="B692:B694"/>
    <mergeCell ref="C692:C694"/>
    <mergeCell ref="D692:E693"/>
    <mergeCell ref="F692:S694"/>
    <mergeCell ref="T692:AE694"/>
    <mergeCell ref="A689:A691"/>
    <mergeCell ref="B689:B691"/>
    <mergeCell ref="C689:C691"/>
    <mergeCell ref="D689:E690"/>
    <mergeCell ref="F689:S691"/>
    <mergeCell ref="AF689:AJ691"/>
    <mergeCell ref="D691:E691"/>
    <mergeCell ref="A707:A709"/>
    <mergeCell ref="B707:B709"/>
    <mergeCell ref="C707:C709"/>
    <mergeCell ref="D707:E708"/>
    <mergeCell ref="F707:S709"/>
    <mergeCell ref="T707:AE709"/>
    <mergeCell ref="AF707:AJ709"/>
    <mergeCell ref="T701:AE703"/>
    <mergeCell ref="AF701:AJ703"/>
    <mergeCell ref="AK701:AO703"/>
    <mergeCell ref="D703:E703"/>
    <mergeCell ref="A704:A706"/>
    <mergeCell ref="B704:B706"/>
    <mergeCell ref="C704:C706"/>
    <mergeCell ref="D704:E705"/>
    <mergeCell ref="F704:S706"/>
    <mergeCell ref="T704:AE706"/>
    <mergeCell ref="A701:A703"/>
    <mergeCell ref="B701:B703"/>
    <mergeCell ref="C701:C703"/>
    <mergeCell ref="D701:E702"/>
    <mergeCell ref="F701:S703"/>
    <mergeCell ref="A698:A700"/>
    <mergeCell ref="B698:B700"/>
    <mergeCell ref="C698:C700"/>
    <mergeCell ref="D698:E699"/>
    <mergeCell ref="F698:S700"/>
    <mergeCell ref="T698:AE700"/>
    <mergeCell ref="AF698:AJ700"/>
    <mergeCell ref="AK698:AO700"/>
    <mergeCell ref="AF692:AJ694"/>
    <mergeCell ref="A2161:B2161"/>
    <mergeCell ref="B721:B723"/>
    <mergeCell ref="C721:C723"/>
    <mergeCell ref="D721:E722"/>
    <mergeCell ref="F721:S723"/>
    <mergeCell ref="T721:AE723"/>
    <mergeCell ref="AF721:AJ723"/>
    <mergeCell ref="O43:AO43"/>
    <mergeCell ref="AL786:AO786"/>
    <mergeCell ref="AL68:AO68"/>
    <mergeCell ref="AJ68:AK68"/>
    <mergeCell ref="O68:AH68"/>
    <mergeCell ref="AF710:AJ712"/>
    <mergeCell ref="AK710:AO712"/>
    <mergeCell ref="AK707:AO709"/>
    <mergeCell ref="D709:E709"/>
    <mergeCell ref="AF704:AJ706"/>
    <mergeCell ref="AK704:AO706"/>
    <mergeCell ref="D706:E706"/>
    <mergeCell ref="D700:E700"/>
    <mergeCell ref="AK695:AO697"/>
    <mergeCell ref="D697:E697"/>
    <mergeCell ref="T689:AE691"/>
  </mergeCells>
  <conditionalFormatting sqref="K613:N617 K572:N578 K582:N599 O601:AO612 O517:AO571 K409:AO419 O422:AO422 K423:N428 Q428:AB428 AK433:AO442 AK428:AO430 AC428:AH430 Q430:AB430 O428:P430 K430:N430 K433:AH442 AI428:AJ442 K435:AO442 O787:AO787 K788:N790 O792:AO792 K793:N795">
    <cfRule type="cellIs" priority="68" dxfId="12" operator="equal">
      <formula>"x"</formula>
    </cfRule>
  </conditionalFormatting>
  <conditionalFormatting sqref="D650:AO651">
    <cfRule type="expression" priority="52" dxfId="8">
      <formula>$D$650=" "</formula>
    </cfRule>
  </conditionalFormatting>
  <conditionalFormatting sqref="D641:AO642">
    <cfRule type="expression" priority="51" dxfId="8">
      <formula>$D$641=" "</formula>
    </cfRule>
  </conditionalFormatting>
  <conditionalFormatting sqref="D644:AO645">
    <cfRule type="expression" priority="50" dxfId="8">
      <formula>$D$644=" "</formula>
    </cfRule>
  </conditionalFormatting>
  <conditionalFormatting sqref="D647:AO648">
    <cfRule type="expression" priority="49" dxfId="8">
      <formula>$D$647=" "</formula>
    </cfRule>
  </conditionalFormatting>
  <conditionalFormatting sqref="A924:AO925 A860:AO861 A667:AO668 A407:AO408 A75:AO76 A8:AO9 A39:AO40 A796:AO797 A834:AO835 A988:AO989">
    <cfRule type="expression" priority="447" dxfId="7">
      <formula>$A$2161="OR"</formula>
    </cfRule>
    <cfRule type="expression" priority="448" dxfId="6">
      <formula>$A$2161="ZL"</formula>
    </cfRule>
    <cfRule type="expression" priority="449" dxfId="5">
      <formula>$A$2161="CE"</formula>
    </cfRule>
    <cfRule type="expression" priority="450" dxfId="4">
      <formula>$A$2161="MO"</formula>
    </cfRule>
    <cfRule type="expression" priority="451" dxfId="3">
      <formula>$A$2161="ZE"</formula>
    </cfRule>
    <cfRule type="expression" priority="452" dxfId="2">
      <formula>$A$2161="FI"</formula>
    </cfRule>
  </conditionalFormatting>
  <dataValidations count="37">
    <dataValidation type="list" allowBlank="1" showInputMessage="1" showErrorMessage="1" sqref="AK782:AN782">
      <formula1>IF(AR4=9,$A$2058:$A$2158,IF(AR4&lt;5,$A$2068:$A$2158,IF(AR4=6,$A$2068:$A$2158,IF(AR4=5,$A$2102:$A$2158,IF(AR4&gt;6,$A$2108:$A$2158,$A$2058:$A$2158)))))</formula1>
    </dataValidation>
    <dataValidation type="list" allowBlank="1" showInputMessage="1" showErrorMessage="1" sqref="AL883:AO884">
      <formula1>IF(AR4=1,$A$2290:$A$2789,IF(AR4=6,$A$2290:$A$2789,$A$2289:$A$2789))</formula1>
    </dataValidation>
    <dataValidation type="list" allowBlank="1" showInputMessage="1" showErrorMessage="1" sqref="AL885:AO886">
      <formula1>IF(AR4=4,$A$2290:$A$2789,$A$2289:$A$2789)</formula1>
    </dataValidation>
    <dataValidation type="list" allowBlank="1" showInputMessage="1" showErrorMessage="1" sqref="AL891:AO892 AL972:AO972 AL895:AO895">
      <formula1>IF(AR2=9,$A$2290:$A$2789,$A$2289:$A$2789)</formula1>
    </dataValidation>
    <dataValidation type="list" allowBlank="1" showInputMessage="1" showErrorMessage="1" sqref="AL896:AO896 AL973:AO973">
      <formula1>IF(AR9=9,$A$2290:$A$2789,$A$2289:$A$2789)</formula1>
    </dataValidation>
    <dataValidation type="list" allowBlank="1" showInputMessage="1" showErrorMessage="1" sqref="E1333:M1342">
      <formula1>$B$1333:$B$1342</formula1>
    </dataValidation>
    <dataValidation type="list" allowBlank="1" showInputMessage="1" showErrorMessage="1" sqref="D1345:M1346">
      <formula1>$B$1345:$B$1346</formula1>
    </dataValidation>
    <dataValidation type="list" allowBlank="1" showInputMessage="1" showErrorMessage="1" sqref="E1349:M1352">
      <formula1>$B$1349:$B$1352</formula1>
    </dataValidation>
    <dataValidation type="list" allowBlank="1" showInputMessage="1" showErrorMessage="1" sqref="AM801 AK770:AO770 AM825 AM823 AM829 AM827 AM821 AM819 AM817 AM815 AM813 AM811 AM809 AM807 AM805 AM803 AM47:AO47 AK663:AO663 AK661:AO661 AK659:AO659 AK657:AO657 AK655:AO655 AK767:AO767 Q319:S319 AH319:AJ319">
      <formula1>$A$1357:$A$1358</formula1>
    </dataValidation>
    <dataValidation type="list" allowBlank="1" showInputMessage="1" showErrorMessage="1" sqref="AL879:AO880 AL942:AO971 AL977:AO985">
      <formula1>$A$2290:$A$2789</formula1>
    </dataValidation>
    <dataValidation type="list" allowBlank="1" showInputMessage="1" showErrorMessage="1" sqref="AL865:AO866 AL933:AO934">
      <formula1>$A$2290:$A$2299</formula1>
    </dataValidation>
    <dataValidation type="list" allowBlank="1" showInputMessage="1" showErrorMessage="1" sqref="A736:B750">
      <formula1>$I$2260:$I$2274</formula1>
    </dataValidation>
    <dataValidation type="list" allowBlank="1" showInputMessage="1" showErrorMessage="1" sqref="D674:E675 D707:E708 D704:E705 D701:E702 D698:E699 D695:E696 D692:E693 D689:E690 D686:E687 D683:E684 D680:E681 D677:E678 D718:E719 D724:E725 D721:E722">
      <formula1>IF($W$1976="A",$S$1977:$S$2038,$U$1977:$U$1997)</formula1>
    </dataValidation>
    <dataValidation type="list" allowBlank="1" showInputMessage="1" showErrorMessage="1" sqref="AK628 R397:U397 Q396:Q397 AS3:AV3 Q376:U377 Q372:U373 Q369:U370 Q365:U366 Q384:U385 Q388:U389 R401:U401 R405:U405 Q404:Q405 Q400:Q401 Q392:Q393 R393:U393 Q429 X429 AK622 AK626 Q380:U381 AK624 AK630">
      <formula1>$A$1056:$A$1162</formula1>
    </dataValidation>
    <dataValidation type="list" allowBlank="1" showInputMessage="1" showErrorMessage="1" sqref="O449:X449 O491:X491 O463:X463 O477:X477 O505:X505">
      <formula1>$A$1361:$A$1397</formula1>
    </dataValidation>
    <dataValidation type="list" allowBlank="1" showInputMessage="1" showErrorMessage="1" sqref="AH449:AO449 AH491:AO491 AH463:AO463 AH477:AO477 AH505:AO505">
      <formula1>$A$1511:$A$1513</formula1>
    </dataValidation>
    <dataValidation type="list" allowBlank="1" showInputMessage="1" showErrorMessage="1" sqref="AH451:AO451 AH493:AO493 AH465:AO465 AH479:AO479 AH507:AO507">
      <formula1>$A$1516:$A$1517</formula1>
    </dataValidation>
    <dataValidation type="list" allowBlank="1" showInputMessage="1" showErrorMessage="1" sqref="O451:X451 O493:X493 O465:X465 O479:X479 O507:X507">
      <formula1>$G$1361:$G$1508</formula1>
    </dataValidation>
    <dataValidation type="whole" allowBlank="1" showInputMessage="1" showErrorMessage="1" sqref="O453:X453 O495:X495 O481:X481 O467:X467 O509:X509">
      <formula1>10000</formula1>
      <formula2>99999</formula2>
    </dataValidation>
    <dataValidation type="list" allowBlank="1" showInputMessage="1" showErrorMessage="1" sqref="O455:X455 O497:X497 O469:X469 O483:X483 O511:X511">
      <formula1>$L$1361:$L$1496</formula1>
    </dataValidation>
    <dataValidation type="list" allowBlank="1" showInputMessage="1" showErrorMessage="1" sqref="AL433:AO433 AL439:AO439 AL437:AO437 AL435:AO435 AL441:AO441">
      <formula1>$A$1520:$A$1526</formula1>
    </dataValidation>
    <dataValidation type="list" allowBlank="1" showInputMessage="1" showErrorMessage="1" sqref="O841 O839">
      <formula1>$A$2276:$A$2277</formula1>
    </dataValidation>
    <dataValidation type="list" allowBlank="1" showInputMessage="1" showErrorMessage="1" sqref="C877:AK878">
      <formula1>$A$2279:$A$2282</formula1>
    </dataValidation>
    <dataValidation type="list" allowBlank="1" showInputMessage="1" showErrorMessage="1" sqref="AL881:AO882">
      <formula1>$A$2289:$A$2789</formula1>
    </dataValidation>
    <dataValidation type="list" allowBlank="1" showInputMessage="1" showErrorMessage="1" sqref="AL875:AO878">
      <formula1>$A$2290:$A$2339</formula1>
    </dataValidation>
    <dataValidation type="list" allowBlank="1" showInputMessage="1" showErrorMessage="1" sqref="AL893:AO894">
      <formula1>$A$2289:$A$23329</formula1>
    </dataValidation>
    <dataValidation type="list" allowBlank="1" showInputMessage="1" showErrorMessage="1" sqref="AA48:AO48 Z47:AF47">
      <formula1>$O$1345:$O$1346</formula1>
    </dataValidation>
    <dataValidation type="list" allowBlank="1" showInputMessage="1" showErrorMessage="1" sqref="O49:AO50">
      <formula1>$O$1333:$O$1342</formula1>
    </dataValidation>
    <dataValidation type="list" allowBlank="1" showInputMessage="1" showErrorMessage="1" sqref="O51:AO52">
      <formula1>$O$1349:$O$1352</formula1>
    </dataValidation>
    <dataValidation type="list" allowBlank="1" showInputMessage="1" showErrorMessage="1" sqref="AR3">
      <formula1>$A$1095:$A$1139</formula1>
    </dataValidation>
    <dataValidation type="list" allowBlank="1" showInputMessage="1" showErrorMessage="1" sqref="AR4">
      <formula1>$B$1056:$B$1064</formula1>
    </dataValidation>
    <dataValidation type="list" allowBlank="1" showInputMessage="1" showErrorMessage="1" sqref="AR2">
      <formula1>$B$1056:$B$1084</formula1>
    </dataValidation>
    <dataValidation type="list" allowBlank="1" showInputMessage="1" showErrorMessage="1" sqref="O21:AO21">
      <formula1>$B$1319:$B$1327</formula1>
    </dataValidation>
    <dataValidation type="textLength" operator="lessThan" allowBlank="1" showInputMessage="1" showErrorMessage="1" sqref="O43:AO43 O12:AO13">
      <formula1>100</formula1>
    </dataValidation>
    <dataValidation type="list" allowBlank="1" showInputMessage="1" showErrorMessage="1" sqref="O288:AO290">
      <formula1>$A$2791:$A$2793</formula1>
    </dataValidation>
    <dataValidation type="list" allowBlank="1" showInputMessage="1" showErrorMessage="1" sqref="AL887:AO888">
      <formula1>IF(AR4=5,$A$2290:$A$2789,IF(AR4=7,$A$2290:$A$2789,IF(AR4=8,A2290:A2789,$A$2289:$A$2789)))</formula1>
    </dataValidation>
    <dataValidation type="list" allowBlank="1" showInputMessage="1" showErrorMessage="1" sqref="AL889:AO890">
      <formula1>IF(AR4=5,$A$2290:$A$2789,IF(AR4=7,$A$2290:$A$2789,IF(AR4=8,A2290:A2789,$A$2289:$A$2789)))</formula1>
    </dataValidation>
  </dataValidations>
  <hyperlinks>
    <hyperlink ref="F1855" r:id="rId1" display="_ftn1"/>
    <hyperlink ref="F1857" r:id="rId2" display="_ftn2"/>
    <hyperlink ref="F1909" r:id="rId3" display="_ftn2"/>
  </hyperlinks>
  <printOptions/>
  <pageMargins left="0.3937007874015748" right="0.3937007874015748" top="0.3937007874015748" bottom="0.3937007874015748" header="0.31496062992125984" footer="0.31496062992125984"/>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I94"/>
  <sheetViews>
    <sheetView zoomScalePageLayoutView="0" workbookViewId="0" topLeftCell="A1">
      <selection activeCell="B3" sqref="B3:AH3"/>
    </sheetView>
  </sheetViews>
  <sheetFormatPr defaultColWidth="2.7109375" defaultRowHeight="14.25" customHeight="1"/>
  <cols>
    <col min="1" max="16384" width="2.7109375" style="40" customWidth="1"/>
  </cols>
  <sheetData>
    <row r="1" spans="1:35" ht="15.75">
      <c r="A1" s="545" t="s">
        <v>785</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row>
    <row r="2" spans="1:35" ht="15.7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row>
    <row r="3" spans="1:35" ht="45.75" customHeight="1">
      <c r="A3" s="41"/>
      <c r="B3" s="553" t="s">
        <v>835</v>
      </c>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5"/>
      <c r="AI3" s="41"/>
    </row>
    <row r="4" spans="1:35" ht="15.7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row>
    <row r="5" spans="1:35" ht="14.25" customHeight="1" thickBot="1">
      <c r="A5" s="526" t="s">
        <v>786</v>
      </c>
      <c r="B5" s="526"/>
      <c r="C5" s="526"/>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row>
    <row r="6" spans="1:35" s="42" customFormat="1" ht="14.25" customHeight="1">
      <c r="A6" s="546" t="s">
        <v>812</v>
      </c>
      <c r="B6" s="546"/>
      <c r="C6" s="546" t="s">
        <v>814</v>
      </c>
      <c r="D6" s="546"/>
      <c r="E6" s="546"/>
      <c r="F6" s="546"/>
      <c r="G6" s="546" t="s">
        <v>816</v>
      </c>
      <c r="H6" s="546"/>
      <c r="I6" s="546"/>
      <c r="J6" s="546"/>
      <c r="K6" s="546" t="s">
        <v>818</v>
      </c>
      <c r="L6" s="546"/>
      <c r="M6" s="546"/>
      <c r="N6" s="546"/>
      <c r="O6" s="546" t="s">
        <v>819</v>
      </c>
      <c r="P6" s="546"/>
      <c r="Q6" s="546"/>
      <c r="R6" s="546"/>
      <c r="S6" s="546"/>
      <c r="T6" s="546"/>
      <c r="U6" s="546"/>
      <c r="V6" s="546"/>
      <c r="W6" s="546"/>
      <c r="X6" s="546"/>
      <c r="Y6" s="546"/>
      <c r="Z6" s="546"/>
      <c r="AA6" s="546"/>
      <c r="AB6" s="546"/>
      <c r="AC6" s="546"/>
      <c r="AD6" s="546"/>
      <c r="AE6" s="546"/>
      <c r="AF6" s="546"/>
      <c r="AG6" s="546"/>
      <c r="AH6" s="546"/>
      <c r="AI6" s="546"/>
    </row>
    <row r="7" spans="1:35" ht="14.25" customHeight="1">
      <c r="A7" s="547" t="s">
        <v>813</v>
      </c>
      <c r="B7" s="548"/>
      <c r="C7" s="549" t="s">
        <v>815</v>
      </c>
      <c r="D7" s="549"/>
      <c r="E7" s="549"/>
      <c r="F7" s="549"/>
      <c r="G7" s="532" t="s">
        <v>817</v>
      </c>
      <c r="H7" s="532"/>
      <c r="I7" s="532"/>
      <c r="J7" s="532"/>
      <c r="K7" s="532"/>
      <c r="L7" s="532"/>
      <c r="M7" s="532"/>
      <c r="N7" s="532"/>
      <c r="O7" s="550" t="s">
        <v>820</v>
      </c>
      <c r="P7" s="551"/>
      <c r="Q7" s="551"/>
      <c r="R7" s="551"/>
      <c r="S7" s="551"/>
      <c r="T7" s="551"/>
      <c r="U7" s="551"/>
      <c r="V7" s="551"/>
      <c r="W7" s="551"/>
      <c r="X7" s="551"/>
      <c r="Y7" s="551"/>
      <c r="Z7" s="551"/>
      <c r="AA7" s="551"/>
      <c r="AB7" s="551"/>
      <c r="AC7" s="551"/>
      <c r="AD7" s="551"/>
      <c r="AE7" s="551"/>
      <c r="AF7" s="551"/>
      <c r="AG7" s="551"/>
      <c r="AH7" s="551"/>
      <c r="AI7" s="552"/>
    </row>
    <row r="8" spans="1:35" ht="14.25" customHeight="1">
      <c r="A8" s="43" t="s">
        <v>821</v>
      </c>
      <c r="B8" s="43"/>
      <c r="C8" s="44"/>
      <c r="D8" s="523" t="s">
        <v>822</v>
      </c>
      <c r="E8" s="523"/>
      <c r="F8" s="523"/>
      <c r="G8" s="523"/>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row>
    <row r="9" spans="1:35" ht="14.25" customHeight="1">
      <c r="A9" s="524"/>
      <c r="B9" s="524"/>
      <c r="C9" s="524"/>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row>
    <row r="10" spans="1:35" s="42" customFormat="1" ht="14.25" customHeight="1">
      <c r="A10" s="535" t="s">
        <v>782</v>
      </c>
      <c r="B10" s="535"/>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row>
    <row r="11" spans="1:35" s="45" customFormat="1" ht="14.25" customHeight="1">
      <c r="A11" s="525">
        <f>OSNOVA!O12</f>
        <v>0</v>
      </c>
      <c r="B11" s="525"/>
      <c r="C11" s="525"/>
      <c r="D11" s="525"/>
      <c r="E11" s="525"/>
      <c r="F11" s="525"/>
      <c r="G11" s="525"/>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row>
    <row r="12" spans="1:35" s="42" customFormat="1" ht="14.25" customHeight="1">
      <c r="A12" s="535" t="s">
        <v>783</v>
      </c>
      <c r="B12" s="535"/>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row>
    <row r="13" spans="1:35" s="42" customFormat="1" ht="14.25" customHeight="1">
      <c r="A13" s="536">
        <f>OSNOVA!O110</f>
        <v>0</v>
      </c>
      <c r="B13" s="537"/>
      <c r="C13" s="537"/>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8"/>
    </row>
    <row r="14" spans="1:35" ht="14.25" customHeight="1">
      <c r="A14" s="539"/>
      <c r="B14" s="540"/>
      <c r="C14" s="540"/>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1"/>
    </row>
    <row r="16" spans="1:32" ht="14.25" customHeight="1">
      <c r="A16" s="46" t="s">
        <v>784</v>
      </c>
      <c r="G16" s="40" t="s">
        <v>787</v>
      </c>
      <c r="M16" s="47" t="e">
        <f>IF(OSNOVA!Z47="právnická osoba","X","")</f>
        <v>#VALUE!</v>
      </c>
      <c r="N16" s="40" t="s">
        <v>788</v>
      </c>
      <c r="S16" s="47" t="e">
        <f>IF(OSNOVA!Z47="fyzická osoba","X","")</f>
        <v>#VALUE!</v>
      </c>
      <c r="V16" s="40" t="s">
        <v>789</v>
      </c>
      <c r="Z16" s="47">
        <f>IF(OSNOVA!AM47="ANO","X","")</f>
      </c>
      <c r="AA16" s="40" t="s">
        <v>790</v>
      </c>
      <c r="AF16" s="47" t="str">
        <f>IF(OSNOVA!AM47="NE","X","")</f>
        <v>X</v>
      </c>
    </row>
    <row r="17" spans="1:22" ht="14.25" customHeight="1">
      <c r="A17" s="40" t="s">
        <v>795</v>
      </c>
      <c r="V17" s="42" t="s">
        <v>791</v>
      </c>
    </row>
    <row r="18" spans="1:35" ht="14.25" customHeight="1">
      <c r="A18" s="520" t="e">
        <f>IF(M16="X",OSNOVA!O43,"")</f>
        <v>#VALUE!</v>
      </c>
      <c r="B18" s="521"/>
      <c r="C18" s="521"/>
      <c r="D18" s="521"/>
      <c r="E18" s="521"/>
      <c r="F18" s="521"/>
      <c r="G18" s="521"/>
      <c r="H18" s="521"/>
      <c r="I18" s="521"/>
      <c r="J18" s="521"/>
      <c r="K18" s="521"/>
      <c r="L18" s="521"/>
      <c r="M18" s="521"/>
      <c r="N18" s="521"/>
      <c r="O18" s="521"/>
      <c r="P18" s="521"/>
      <c r="Q18" s="521"/>
      <c r="R18" s="521"/>
      <c r="S18" s="521"/>
      <c r="T18" s="521"/>
      <c r="U18" s="522"/>
      <c r="V18" s="520" t="e">
        <f>OSNOVA!O49</f>
        <v>#VALUE!</v>
      </c>
      <c r="W18" s="521"/>
      <c r="X18" s="521"/>
      <c r="Y18" s="521"/>
      <c r="Z18" s="521"/>
      <c r="AA18" s="521"/>
      <c r="AB18" s="521"/>
      <c r="AC18" s="521"/>
      <c r="AD18" s="521"/>
      <c r="AE18" s="521"/>
      <c r="AF18" s="521"/>
      <c r="AG18" s="521"/>
      <c r="AH18" s="521"/>
      <c r="AI18" s="522"/>
    </row>
    <row r="19" spans="1:35" ht="14.25" customHeight="1">
      <c r="A19" s="533" t="s">
        <v>796</v>
      </c>
      <c r="B19" s="533"/>
      <c r="C19" s="533"/>
      <c r="D19" s="533"/>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row>
    <row r="20" spans="1:35" ht="14.25" customHeight="1">
      <c r="A20" s="525" t="e">
        <f>IF(S16="X",OSNOVA!O43,"")</f>
        <v>#VALUE!</v>
      </c>
      <c r="B20" s="525"/>
      <c r="C20" s="525"/>
      <c r="D20" s="525"/>
      <c r="E20" s="525"/>
      <c r="F20" s="525"/>
      <c r="G20" s="525"/>
      <c r="H20" s="525"/>
      <c r="I20" s="525"/>
      <c r="J20" s="525"/>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row>
    <row r="21" spans="1:18" ht="14.25" customHeight="1">
      <c r="A21" s="40" t="s">
        <v>792</v>
      </c>
      <c r="G21" s="40" t="s">
        <v>793</v>
      </c>
      <c r="K21" s="48"/>
      <c r="L21" s="48"/>
      <c r="M21" s="48"/>
      <c r="N21" s="48"/>
      <c r="O21" s="48"/>
      <c r="P21" s="48"/>
      <c r="Q21" s="48"/>
      <c r="R21" s="48"/>
    </row>
    <row r="22" spans="1:35" ht="14.25" customHeight="1">
      <c r="A22" s="520">
        <f>OSNOVA!O47</f>
        <v>0</v>
      </c>
      <c r="B22" s="521"/>
      <c r="C22" s="521"/>
      <c r="D22" s="521"/>
      <c r="E22" s="521"/>
      <c r="F22" s="522"/>
      <c r="G22" s="520">
        <f>OSNOVA!O45</f>
        <v>0</v>
      </c>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2"/>
    </row>
    <row r="23" ht="14.25" customHeight="1">
      <c r="A23" s="40" t="s">
        <v>794</v>
      </c>
    </row>
    <row r="24" spans="1:6" ht="14.25" customHeight="1">
      <c r="A24" s="542">
        <f>OSNOVA!Q405</f>
        <v>41183</v>
      </c>
      <c r="B24" s="543"/>
      <c r="C24" s="543"/>
      <c r="D24" s="543"/>
      <c r="E24" s="543"/>
      <c r="F24" s="544"/>
    </row>
    <row r="26" ht="14.25" customHeight="1">
      <c r="A26" s="46" t="s">
        <v>797</v>
      </c>
    </row>
    <row r="27" spans="1:35" ht="14.25" customHeight="1">
      <c r="A27" s="529" t="s">
        <v>823</v>
      </c>
      <c r="B27" s="530" t="s">
        <v>824</v>
      </c>
      <c r="C27" s="530"/>
      <c r="D27" s="530"/>
      <c r="E27" s="530"/>
      <c r="F27" s="530"/>
      <c r="G27" s="530"/>
      <c r="H27" s="530"/>
      <c r="I27" s="530"/>
      <c r="J27" s="530"/>
      <c r="K27" s="530"/>
      <c r="L27" s="530" t="s">
        <v>825</v>
      </c>
      <c r="M27" s="530"/>
      <c r="N27" s="530"/>
      <c r="O27" s="530"/>
      <c r="P27" s="530"/>
      <c r="Q27" s="531" t="s">
        <v>826</v>
      </c>
      <c r="R27" s="531"/>
      <c r="S27" s="531"/>
      <c r="T27" s="531"/>
      <c r="U27" s="531"/>
      <c r="V27" s="530" t="s">
        <v>827</v>
      </c>
      <c r="W27" s="530"/>
      <c r="X27" s="530"/>
      <c r="Y27" s="530"/>
      <c r="Z27" s="530"/>
      <c r="AA27" s="530"/>
      <c r="AB27" s="530"/>
      <c r="AC27" s="530"/>
      <c r="AD27" s="530"/>
      <c r="AE27" s="530"/>
      <c r="AF27" s="530"/>
      <c r="AG27" s="530"/>
      <c r="AH27" s="530"/>
      <c r="AI27" s="530"/>
    </row>
    <row r="28" spans="1:35" ht="14.25" customHeight="1">
      <c r="A28" s="529"/>
      <c r="B28" s="525">
        <f>OSNOVA!O447</f>
        <v>0</v>
      </c>
      <c r="C28" s="525"/>
      <c r="D28" s="525"/>
      <c r="E28" s="525"/>
      <c r="F28" s="525"/>
      <c r="G28" s="525"/>
      <c r="H28" s="525"/>
      <c r="I28" s="525"/>
      <c r="J28" s="525"/>
      <c r="K28" s="525"/>
      <c r="L28" s="514">
        <f>OSNOVA!AH447</f>
        <v>0</v>
      </c>
      <c r="M28" s="515"/>
      <c r="N28" s="515"/>
      <c r="O28" s="515"/>
      <c r="P28" s="515"/>
      <c r="Q28" s="532">
        <f>OSNOVA!O453</f>
        <v>0</v>
      </c>
      <c r="R28" s="532"/>
      <c r="S28" s="532"/>
      <c r="T28" s="532"/>
      <c r="U28" s="532"/>
      <c r="V28" s="525">
        <f>OSNOVA!O449</f>
        <v>0</v>
      </c>
      <c r="W28" s="525"/>
      <c r="X28" s="525"/>
      <c r="Y28" s="525"/>
      <c r="Z28" s="525"/>
      <c r="AA28" s="525"/>
      <c r="AB28" s="525"/>
      <c r="AC28" s="525"/>
      <c r="AD28" s="525"/>
      <c r="AE28" s="525"/>
      <c r="AF28" s="525"/>
      <c r="AG28" s="525"/>
      <c r="AH28" s="525"/>
      <c r="AI28" s="525"/>
    </row>
    <row r="29" spans="1:35" ht="14.25" customHeight="1">
      <c r="A29" s="529"/>
      <c r="B29" s="523" t="s">
        <v>828</v>
      </c>
      <c r="C29" s="523"/>
      <c r="D29" s="523"/>
      <c r="E29" s="523"/>
      <c r="F29" s="523"/>
      <c r="G29" s="523"/>
      <c r="H29" s="523"/>
      <c r="I29" s="523"/>
      <c r="J29" s="523"/>
      <c r="K29" s="523"/>
      <c r="L29" s="533" t="s">
        <v>829</v>
      </c>
      <c r="M29" s="533"/>
      <c r="N29" s="533"/>
      <c r="O29" s="533"/>
      <c r="P29" s="533"/>
      <c r="Q29" s="533"/>
      <c r="R29" s="533"/>
      <c r="S29" s="533"/>
      <c r="T29" s="533"/>
      <c r="U29" s="533"/>
      <c r="V29" s="530" t="s">
        <v>830</v>
      </c>
      <c r="W29" s="530"/>
      <c r="X29" s="530"/>
      <c r="Y29" s="530"/>
      <c r="Z29" s="530"/>
      <c r="AA29" s="530"/>
      <c r="AB29" s="530"/>
      <c r="AC29" s="530"/>
      <c r="AD29" s="530"/>
      <c r="AE29" s="530"/>
      <c r="AF29" s="530"/>
      <c r="AG29" s="530"/>
      <c r="AH29" s="530"/>
      <c r="AI29" s="530"/>
    </row>
    <row r="30" spans="1:35" ht="14.25" customHeight="1">
      <c r="A30" s="529"/>
      <c r="B30" s="525">
        <f>OSNOVA!O451</f>
        <v>0</v>
      </c>
      <c r="C30" s="525"/>
      <c r="D30" s="525"/>
      <c r="E30" s="525"/>
      <c r="F30" s="525"/>
      <c r="G30" s="525"/>
      <c r="H30" s="525"/>
      <c r="I30" s="525"/>
      <c r="J30" s="525"/>
      <c r="K30" s="525"/>
      <c r="L30" s="525">
        <f>OSNOVA!AH451</f>
        <v>0</v>
      </c>
      <c r="M30" s="525"/>
      <c r="N30" s="525"/>
      <c r="O30" s="525"/>
      <c r="P30" s="525"/>
      <c r="Q30" s="525"/>
      <c r="R30" s="525"/>
      <c r="S30" s="525"/>
      <c r="T30" s="525"/>
      <c r="U30" s="525"/>
      <c r="V30" s="525">
        <f>OSNOVA!O455</f>
        <v>0</v>
      </c>
      <c r="W30" s="525"/>
      <c r="X30" s="525"/>
      <c r="Y30" s="525"/>
      <c r="Z30" s="525"/>
      <c r="AA30" s="525"/>
      <c r="AB30" s="525"/>
      <c r="AC30" s="525"/>
      <c r="AD30" s="525"/>
      <c r="AE30" s="525"/>
      <c r="AF30" s="525"/>
      <c r="AG30" s="525"/>
      <c r="AH30" s="525"/>
      <c r="AI30" s="525"/>
    </row>
    <row r="31" spans="1:35" s="48" customFormat="1" ht="14.25" customHeight="1">
      <c r="A31" s="49"/>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row>
    <row r="32" spans="1:35" ht="14.25" customHeight="1">
      <c r="A32" s="529" t="s">
        <v>831</v>
      </c>
      <c r="B32" s="530" t="s">
        <v>824</v>
      </c>
      <c r="C32" s="530"/>
      <c r="D32" s="530"/>
      <c r="E32" s="530"/>
      <c r="F32" s="530"/>
      <c r="G32" s="530"/>
      <c r="H32" s="530"/>
      <c r="I32" s="530"/>
      <c r="J32" s="530"/>
      <c r="K32" s="530"/>
      <c r="L32" s="530" t="s">
        <v>825</v>
      </c>
      <c r="M32" s="530"/>
      <c r="N32" s="530"/>
      <c r="O32" s="530"/>
      <c r="P32" s="530"/>
      <c r="Q32" s="531" t="s">
        <v>826</v>
      </c>
      <c r="R32" s="531"/>
      <c r="S32" s="531"/>
      <c r="T32" s="531"/>
      <c r="U32" s="531"/>
      <c r="V32" s="530" t="s">
        <v>827</v>
      </c>
      <c r="W32" s="530"/>
      <c r="X32" s="530"/>
      <c r="Y32" s="530"/>
      <c r="Z32" s="530"/>
      <c r="AA32" s="530"/>
      <c r="AB32" s="530"/>
      <c r="AC32" s="530"/>
      <c r="AD32" s="530"/>
      <c r="AE32" s="530"/>
      <c r="AF32" s="530"/>
      <c r="AG32" s="530"/>
      <c r="AH32" s="530"/>
      <c r="AI32" s="530"/>
    </row>
    <row r="33" spans="1:35" ht="14.25" customHeight="1">
      <c r="A33" s="529"/>
      <c r="B33" s="525">
        <f>OSNOVA!O461</f>
        <v>0</v>
      </c>
      <c r="C33" s="525"/>
      <c r="D33" s="525"/>
      <c r="E33" s="525"/>
      <c r="F33" s="525"/>
      <c r="G33" s="525"/>
      <c r="H33" s="525"/>
      <c r="I33" s="525"/>
      <c r="J33" s="525"/>
      <c r="K33" s="525"/>
      <c r="L33" s="514">
        <f>OSNOVA!AH461</f>
        <v>0</v>
      </c>
      <c r="M33" s="515"/>
      <c r="N33" s="515"/>
      <c r="O33" s="515"/>
      <c r="P33" s="515"/>
      <c r="Q33" s="532">
        <f>OSNOVA!O467</f>
        <v>0</v>
      </c>
      <c r="R33" s="532"/>
      <c r="S33" s="532"/>
      <c r="T33" s="532"/>
      <c r="U33" s="532"/>
      <c r="V33" s="525">
        <f>OSNOVA!O463</f>
        <v>0</v>
      </c>
      <c r="W33" s="525"/>
      <c r="X33" s="525"/>
      <c r="Y33" s="525"/>
      <c r="Z33" s="525"/>
      <c r="AA33" s="525"/>
      <c r="AB33" s="525"/>
      <c r="AC33" s="525"/>
      <c r="AD33" s="525"/>
      <c r="AE33" s="525"/>
      <c r="AF33" s="525"/>
      <c r="AG33" s="525"/>
      <c r="AH33" s="525"/>
      <c r="AI33" s="525"/>
    </row>
    <row r="34" spans="1:35" ht="14.25" customHeight="1">
      <c r="A34" s="529"/>
      <c r="B34" s="523" t="s">
        <v>828</v>
      </c>
      <c r="C34" s="523"/>
      <c r="D34" s="523"/>
      <c r="E34" s="523"/>
      <c r="F34" s="523"/>
      <c r="G34" s="523"/>
      <c r="H34" s="523"/>
      <c r="I34" s="523"/>
      <c r="J34" s="523"/>
      <c r="K34" s="523"/>
      <c r="L34" s="533" t="s">
        <v>829</v>
      </c>
      <c r="M34" s="533"/>
      <c r="N34" s="533"/>
      <c r="O34" s="533"/>
      <c r="P34" s="533"/>
      <c r="Q34" s="533"/>
      <c r="R34" s="533"/>
      <c r="S34" s="533"/>
      <c r="T34" s="533"/>
      <c r="U34" s="533"/>
      <c r="V34" s="530" t="s">
        <v>830</v>
      </c>
      <c r="W34" s="530"/>
      <c r="X34" s="530"/>
      <c r="Y34" s="530"/>
      <c r="Z34" s="530"/>
      <c r="AA34" s="530"/>
      <c r="AB34" s="530"/>
      <c r="AC34" s="530"/>
      <c r="AD34" s="530"/>
      <c r="AE34" s="530"/>
      <c r="AF34" s="530"/>
      <c r="AG34" s="530"/>
      <c r="AH34" s="530"/>
      <c r="AI34" s="530"/>
    </row>
    <row r="35" spans="1:35" ht="14.25" customHeight="1">
      <c r="A35" s="529"/>
      <c r="B35" s="525">
        <f>OSNOVA!O465</f>
        <v>0</v>
      </c>
      <c r="C35" s="525"/>
      <c r="D35" s="525"/>
      <c r="E35" s="525"/>
      <c r="F35" s="525"/>
      <c r="G35" s="525"/>
      <c r="H35" s="525"/>
      <c r="I35" s="525"/>
      <c r="J35" s="525"/>
      <c r="K35" s="525"/>
      <c r="L35" s="525">
        <f>OSNOVA!AH465</f>
        <v>0</v>
      </c>
      <c r="M35" s="525"/>
      <c r="N35" s="525"/>
      <c r="O35" s="525"/>
      <c r="P35" s="525"/>
      <c r="Q35" s="525"/>
      <c r="R35" s="525"/>
      <c r="S35" s="525"/>
      <c r="T35" s="525"/>
      <c r="U35" s="525"/>
      <c r="V35" s="525">
        <f>OSNOVA!O469</f>
        <v>0</v>
      </c>
      <c r="W35" s="525"/>
      <c r="X35" s="525"/>
      <c r="Y35" s="525"/>
      <c r="Z35" s="525"/>
      <c r="AA35" s="525"/>
      <c r="AB35" s="525"/>
      <c r="AC35" s="525"/>
      <c r="AD35" s="525"/>
      <c r="AE35" s="525"/>
      <c r="AF35" s="525"/>
      <c r="AG35" s="525"/>
      <c r="AH35" s="525"/>
      <c r="AI35" s="525"/>
    </row>
    <row r="36" spans="1:35" ht="14.25" customHeight="1">
      <c r="A36" s="51"/>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row>
    <row r="37" spans="1:35" ht="14.25" customHeight="1">
      <c r="A37" s="529" t="s">
        <v>832</v>
      </c>
      <c r="B37" s="530" t="s">
        <v>824</v>
      </c>
      <c r="C37" s="530"/>
      <c r="D37" s="530"/>
      <c r="E37" s="530"/>
      <c r="F37" s="530"/>
      <c r="G37" s="530"/>
      <c r="H37" s="530"/>
      <c r="I37" s="530"/>
      <c r="J37" s="530"/>
      <c r="K37" s="530"/>
      <c r="L37" s="530" t="s">
        <v>825</v>
      </c>
      <c r="M37" s="530"/>
      <c r="N37" s="530"/>
      <c r="O37" s="530"/>
      <c r="P37" s="530"/>
      <c r="Q37" s="531" t="s">
        <v>826</v>
      </c>
      <c r="R37" s="531"/>
      <c r="S37" s="531"/>
      <c r="T37" s="531"/>
      <c r="U37" s="531"/>
      <c r="V37" s="530" t="s">
        <v>827</v>
      </c>
      <c r="W37" s="530"/>
      <c r="X37" s="530"/>
      <c r="Y37" s="530"/>
      <c r="Z37" s="530"/>
      <c r="AA37" s="530"/>
      <c r="AB37" s="530"/>
      <c r="AC37" s="530"/>
      <c r="AD37" s="530"/>
      <c r="AE37" s="530"/>
      <c r="AF37" s="530"/>
      <c r="AG37" s="530"/>
      <c r="AH37" s="530"/>
      <c r="AI37" s="530"/>
    </row>
    <row r="38" spans="1:35" ht="14.25" customHeight="1">
      <c r="A38" s="529"/>
      <c r="B38" s="525">
        <f>OSNOVA!O475</f>
        <v>0</v>
      </c>
      <c r="C38" s="525"/>
      <c r="D38" s="525"/>
      <c r="E38" s="525"/>
      <c r="F38" s="525"/>
      <c r="G38" s="525"/>
      <c r="H38" s="525"/>
      <c r="I38" s="525"/>
      <c r="J38" s="525"/>
      <c r="K38" s="525"/>
      <c r="L38" s="514">
        <f>OSNOVA!AH475</f>
        <v>0</v>
      </c>
      <c r="M38" s="515"/>
      <c r="N38" s="515"/>
      <c r="O38" s="515"/>
      <c r="P38" s="515"/>
      <c r="Q38" s="532">
        <f>OSNOVA!O481</f>
        <v>0</v>
      </c>
      <c r="R38" s="532"/>
      <c r="S38" s="532"/>
      <c r="T38" s="532"/>
      <c r="U38" s="532"/>
      <c r="V38" s="525">
        <f>OSNOVA!O477</f>
        <v>0</v>
      </c>
      <c r="W38" s="525"/>
      <c r="X38" s="525"/>
      <c r="Y38" s="525"/>
      <c r="Z38" s="525"/>
      <c r="AA38" s="525"/>
      <c r="AB38" s="525"/>
      <c r="AC38" s="525"/>
      <c r="AD38" s="525"/>
      <c r="AE38" s="525"/>
      <c r="AF38" s="525"/>
      <c r="AG38" s="525"/>
      <c r="AH38" s="525"/>
      <c r="AI38" s="525"/>
    </row>
    <row r="39" spans="1:35" ht="14.25" customHeight="1">
      <c r="A39" s="529"/>
      <c r="B39" s="523" t="s">
        <v>828</v>
      </c>
      <c r="C39" s="523"/>
      <c r="D39" s="523"/>
      <c r="E39" s="523"/>
      <c r="F39" s="523"/>
      <c r="G39" s="523"/>
      <c r="H39" s="523"/>
      <c r="I39" s="523"/>
      <c r="J39" s="523"/>
      <c r="K39" s="523"/>
      <c r="L39" s="533" t="s">
        <v>829</v>
      </c>
      <c r="M39" s="533"/>
      <c r="N39" s="533"/>
      <c r="O39" s="533"/>
      <c r="P39" s="533"/>
      <c r="Q39" s="533"/>
      <c r="R39" s="533"/>
      <c r="S39" s="533"/>
      <c r="T39" s="533"/>
      <c r="U39" s="533"/>
      <c r="V39" s="530" t="s">
        <v>830</v>
      </c>
      <c r="W39" s="530"/>
      <c r="X39" s="530"/>
      <c r="Y39" s="530"/>
      <c r="Z39" s="530"/>
      <c r="AA39" s="530"/>
      <c r="AB39" s="530"/>
      <c r="AC39" s="530"/>
      <c r="AD39" s="530"/>
      <c r="AE39" s="530"/>
      <c r="AF39" s="530"/>
      <c r="AG39" s="530"/>
      <c r="AH39" s="530"/>
      <c r="AI39" s="530"/>
    </row>
    <row r="40" spans="1:35" ht="14.25" customHeight="1">
      <c r="A40" s="529"/>
      <c r="B40" s="525">
        <f>OSNOVA!O479</f>
        <v>0</v>
      </c>
      <c r="C40" s="525"/>
      <c r="D40" s="525"/>
      <c r="E40" s="525"/>
      <c r="F40" s="525"/>
      <c r="G40" s="525"/>
      <c r="H40" s="525"/>
      <c r="I40" s="525"/>
      <c r="J40" s="525"/>
      <c r="K40" s="525"/>
      <c r="L40" s="525">
        <f>OSNOVA!AH479</f>
        <v>0</v>
      </c>
      <c r="M40" s="525"/>
      <c r="N40" s="525"/>
      <c r="O40" s="525"/>
      <c r="P40" s="525"/>
      <c r="Q40" s="525"/>
      <c r="R40" s="525"/>
      <c r="S40" s="525"/>
      <c r="T40" s="525"/>
      <c r="U40" s="525"/>
      <c r="V40" s="525">
        <f>OSNOVA!O483</f>
        <v>0</v>
      </c>
      <c r="W40" s="525"/>
      <c r="X40" s="525"/>
      <c r="Y40" s="525"/>
      <c r="Z40" s="525"/>
      <c r="AA40" s="525"/>
      <c r="AB40" s="525"/>
      <c r="AC40" s="525"/>
      <c r="AD40" s="525"/>
      <c r="AE40" s="525"/>
      <c r="AF40" s="525"/>
      <c r="AG40" s="525"/>
      <c r="AH40" s="525"/>
      <c r="AI40" s="525"/>
    </row>
    <row r="41" spans="1:35" ht="14.25" customHeight="1">
      <c r="A41" s="51"/>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row>
    <row r="42" spans="1:35" ht="14.25" customHeight="1">
      <c r="A42" s="529" t="s">
        <v>833</v>
      </c>
      <c r="B42" s="530" t="s">
        <v>824</v>
      </c>
      <c r="C42" s="530"/>
      <c r="D42" s="530"/>
      <c r="E42" s="530"/>
      <c r="F42" s="530"/>
      <c r="G42" s="530"/>
      <c r="H42" s="530"/>
      <c r="I42" s="530"/>
      <c r="J42" s="530"/>
      <c r="K42" s="530"/>
      <c r="L42" s="530" t="s">
        <v>825</v>
      </c>
      <c r="M42" s="530"/>
      <c r="N42" s="530"/>
      <c r="O42" s="530"/>
      <c r="P42" s="530"/>
      <c r="Q42" s="531" t="s">
        <v>826</v>
      </c>
      <c r="R42" s="531"/>
      <c r="S42" s="531"/>
      <c r="T42" s="531"/>
      <c r="U42" s="531"/>
      <c r="V42" s="530" t="s">
        <v>827</v>
      </c>
      <c r="W42" s="530"/>
      <c r="X42" s="530"/>
      <c r="Y42" s="530"/>
      <c r="Z42" s="530"/>
      <c r="AA42" s="530"/>
      <c r="AB42" s="530"/>
      <c r="AC42" s="530"/>
      <c r="AD42" s="530"/>
      <c r="AE42" s="530"/>
      <c r="AF42" s="530"/>
      <c r="AG42" s="530"/>
      <c r="AH42" s="530"/>
      <c r="AI42" s="530"/>
    </row>
    <row r="43" spans="1:35" ht="14.25" customHeight="1">
      <c r="A43" s="529"/>
      <c r="B43" s="525">
        <f>OSNOVA!O52</f>
        <v>0</v>
      </c>
      <c r="C43" s="525"/>
      <c r="D43" s="525"/>
      <c r="E43" s="525"/>
      <c r="F43" s="525"/>
      <c r="G43" s="525"/>
      <c r="H43" s="525"/>
      <c r="I43" s="525"/>
      <c r="J43" s="525"/>
      <c r="K43" s="525"/>
      <c r="L43" s="514">
        <f>OSNOVA!AH489</f>
        <v>0</v>
      </c>
      <c r="M43" s="515"/>
      <c r="N43" s="515"/>
      <c r="O43" s="515"/>
      <c r="P43" s="515"/>
      <c r="Q43" s="532">
        <f>OSNOVA!O495</f>
        <v>0</v>
      </c>
      <c r="R43" s="532"/>
      <c r="S43" s="532"/>
      <c r="T43" s="532"/>
      <c r="U43" s="532"/>
      <c r="V43" s="525">
        <f>OSNOVA!O491</f>
        <v>0</v>
      </c>
      <c r="W43" s="525"/>
      <c r="X43" s="525"/>
      <c r="Y43" s="525"/>
      <c r="Z43" s="525"/>
      <c r="AA43" s="525"/>
      <c r="AB43" s="525"/>
      <c r="AC43" s="525"/>
      <c r="AD43" s="525"/>
      <c r="AE43" s="525"/>
      <c r="AF43" s="525"/>
      <c r="AG43" s="525"/>
      <c r="AH43" s="525"/>
      <c r="AI43" s="525"/>
    </row>
    <row r="44" spans="1:35" ht="14.25" customHeight="1">
      <c r="A44" s="529"/>
      <c r="B44" s="523" t="s">
        <v>828</v>
      </c>
      <c r="C44" s="523"/>
      <c r="D44" s="523"/>
      <c r="E44" s="523"/>
      <c r="F44" s="523"/>
      <c r="G44" s="523"/>
      <c r="H44" s="523"/>
      <c r="I44" s="523"/>
      <c r="J44" s="523"/>
      <c r="K44" s="523"/>
      <c r="L44" s="533" t="s">
        <v>829</v>
      </c>
      <c r="M44" s="533"/>
      <c r="N44" s="533"/>
      <c r="O44" s="533"/>
      <c r="P44" s="533"/>
      <c r="Q44" s="533"/>
      <c r="R44" s="533"/>
      <c r="S44" s="533"/>
      <c r="T44" s="533"/>
      <c r="U44" s="533"/>
      <c r="V44" s="530" t="s">
        <v>830</v>
      </c>
      <c r="W44" s="530"/>
      <c r="X44" s="530"/>
      <c r="Y44" s="530"/>
      <c r="Z44" s="530"/>
      <c r="AA44" s="530"/>
      <c r="AB44" s="530"/>
      <c r="AC44" s="530"/>
      <c r="AD44" s="530"/>
      <c r="AE44" s="530"/>
      <c r="AF44" s="530"/>
      <c r="AG44" s="530"/>
      <c r="AH44" s="530"/>
      <c r="AI44" s="530"/>
    </row>
    <row r="45" spans="1:35" ht="14.25" customHeight="1">
      <c r="A45" s="529"/>
      <c r="B45" s="525">
        <f>OSNOVA!O493</f>
        <v>0</v>
      </c>
      <c r="C45" s="525"/>
      <c r="D45" s="525"/>
      <c r="E45" s="525"/>
      <c r="F45" s="525"/>
      <c r="G45" s="525"/>
      <c r="H45" s="525"/>
      <c r="I45" s="525"/>
      <c r="J45" s="525"/>
      <c r="K45" s="525"/>
      <c r="L45" s="525">
        <f>OSNOVA!AH493</f>
        <v>0</v>
      </c>
      <c r="M45" s="525"/>
      <c r="N45" s="525"/>
      <c r="O45" s="525"/>
      <c r="P45" s="525"/>
      <c r="Q45" s="525"/>
      <c r="R45" s="525"/>
      <c r="S45" s="525"/>
      <c r="T45" s="525"/>
      <c r="U45" s="525"/>
      <c r="V45" s="525">
        <f>OSNOVA!O497</f>
        <v>0</v>
      </c>
      <c r="W45" s="525"/>
      <c r="X45" s="525"/>
      <c r="Y45" s="525"/>
      <c r="Z45" s="525"/>
      <c r="AA45" s="525"/>
      <c r="AB45" s="525"/>
      <c r="AC45" s="525"/>
      <c r="AD45" s="525"/>
      <c r="AE45" s="525"/>
      <c r="AF45" s="525"/>
      <c r="AG45" s="525"/>
      <c r="AH45" s="525"/>
      <c r="AI45" s="525"/>
    </row>
    <row r="46" spans="1:35" ht="14.25" customHeight="1">
      <c r="A46" s="51"/>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row>
    <row r="47" spans="1:35" ht="14.25" customHeight="1">
      <c r="A47" s="529" t="s">
        <v>834</v>
      </c>
      <c r="B47" s="530" t="s">
        <v>824</v>
      </c>
      <c r="C47" s="530"/>
      <c r="D47" s="530"/>
      <c r="E47" s="530"/>
      <c r="F47" s="530"/>
      <c r="G47" s="530"/>
      <c r="H47" s="530"/>
      <c r="I47" s="530"/>
      <c r="J47" s="530"/>
      <c r="K47" s="530"/>
      <c r="L47" s="530" t="s">
        <v>825</v>
      </c>
      <c r="M47" s="530"/>
      <c r="N47" s="530"/>
      <c r="O47" s="530"/>
      <c r="P47" s="530"/>
      <c r="Q47" s="531" t="s">
        <v>826</v>
      </c>
      <c r="R47" s="531"/>
      <c r="S47" s="531"/>
      <c r="T47" s="531"/>
      <c r="U47" s="531"/>
      <c r="V47" s="530" t="s">
        <v>827</v>
      </c>
      <c r="W47" s="530"/>
      <c r="X47" s="530"/>
      <c r="Y47" s="530"/>
      <c r="Z47" s="530"/>
      <c r="AA47" s="530"/>
      <c r="AB47" s="530"/>
      <c r="AC47" s="530"/>
      <c r="AD47" s="530"/>
      <c r="AE47" s="530"/>
      <c r="AF47" s="530"/>
      <c r="AG47" s="530"/>
      <c r="AH47" s="530"/>
      <c r="AI47" s="530"/>
    </row>
    <row r="48" spans="1:35" ht="14.25" customHeight="1">
      <c r="A48" s="529"/>
      <c r="B48" s="525">
        <f>OSNOVA!O503</f>
        <v>0</v>
      </c>
      <c r="C48" s="525"/>
      <c r="D48" s="525"/>
      <c r="E48" s="525"/>
      <c r="F48" s="525"/>
      <c r="G48" s="525"/>
      <c r="H48" s="525"/>
      <c r="I48" s="525"/>
      <c r="J48" s="525"/>
      <c r="K48" s="525"/>
      <c r="L48" s="514">
        <f>OSNOVA!AH503</f>
        <v>0</v>
      </c>
      <c r="M48" s="515"/>
      <c r="N48" s="515"/>
      <c r="O48" s="515"/>
      <c r="P48" s="515"/>
      <c r="Q48" s="532">
        <f>OSNOVA!O509</f>
        <v>0</v>
      </c>
      <c r="R48" s="532"/>
      <c r="S48" s="532"/>
      <c r="T48" s="532"/>
      <c r="U48" s="532"/>
      <c r="V48" s="525">
        <f>OSNOVA!O505</f>
        <v>0</v>
      </c>
      <c r="W48" s="525"/>
      <c r="X48" s="525"/>
      <c r="Y48" s="525"/>
      <c r="Z48" s="525"/>
      <c r="AA48" s="525"/>
      <c r="AB48" s="525"/>
      <c r="AC48" s="525"/>
      <c r="AD48" s="525"/>
      <c r="AE48" s="525"/>
      <c r="AF48" s="525"/>
      <c r="AG48" s="525"/>
      <c r="AH48" s="525"/>
      <c r="AI48" s="525"/>
    </row>
    <row r="49" spans="1:35" ht="14.25" customHeight="1">
      <c r="A49" s="529"/>
      <c r="B49" s="523" t="s">
        <v>828</v>
      </c>
      <c r="C49" s="523"/>
      <c r="D49" s="523"/>
      <c r="E49" s="523"/>
      <c r="F49" s="523"/>
      <c r="G49" s="523"/>
      <c r="H49" s="523"/>
      <c r="I49" s="523"/>
      <c r="J49" s="523"/>
      <c r="K49" s="523"/>
      <c r="L49" s="533" t="s">
        <v>829</v>
      </c>
      <c r="M49" s="533"/>
      <c r="N49" s="533"/>
      <c r="O49" s="533"/>
      <c r="P49" s="533"/>
      <c r="Q49" s="533"/>
      <c r="R49" s="533"/>
      <c r="S49" s="533"/>
      <c r="T49" s="533"/>
      <c r="U49" s="533"/>
      <c r="V49" s="530" t="s">
        <v>830</v>
      </c>
      <c r="W49" s="530"/>
      <c r="X49" s="530"/>
      <c r="Y49" s="530"/>
      <c r="Z49" s="530"/>
      <c r="AA49" s="530"/>
      <c r="AB49" s="530"/>
      <c r="AC49" s="530"/>
      <c r="AD49" s="530"/>
      <c r="AE49" s="530"/>
      <c r="AF49" s="530"/>
      <c r="AG49" s="530"/>
      <c r="AH49" s="530"/>
      <c r="AI49" s="530"/>
    </row>
    <row r="50" spans="1:35" ht="14.25" customHeight="1">
      <c r="A50" s="529"/>
      <c r="B50" s="525">
        <f>OSNOVA!O507</f>
        <v>0</v>
      </c>
      <c r="C50" s="525"/>
      <c r="D50" s="525"/>
      <c r="E50" s="525"/>
      <c r="F50" s="525"/>
      <c r="G50" s="525"/>
      <c r="H50" s="525"/>
      <c r="I50" s="525"/>
      <c r="J50" s="525"/>
      <c r="K50" s="525"/>
      <c r="L50" s="520">
        <f>OSNOVA!AH507</f>
        <v>0</v>
      </c>
      <c r="M50" s="521"/>
      <c r="N50" s="521"/>
      <c r="O50" s="521"/>
      <c r="P50" s="521"/>
      <c r="Q50" s="521"/>
      <c r="R50" s="521"/>
      <c r="S50" s="521"/>
      <c r="T50" s="521"/>
      <c r="U50" s="522"/>
      <c r="V50" s="525">
        <f>OSNOVA!O511</f>
        <v>0</v>
      </c>
      <c r="W50" s="525"/>
      <c r="X50" s="525"/>
      <c r="Y50" s="525"/>
      <c r="Z50" s="525"/>
      <c r="AA50" s="525"/>
      <c r="AB50" s="525"/>
      <c r="AC50" s="525"/>
      <c r="AD50" s="525"/>
      <c r="AE50" s="525"/>
      <c r="AF50" s="525"/>
      <c r="AG50" s="525"/>
      <c r="AH50" s="525"/>
      <c r="AI50" s="525"/>
    </row>
    <row r="51" spans="1:35" ht="14.25" customHeight="1">
      <c r="A51" s="51"/>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row>
    <row r="52" spans="1:35" ht="14.25" customHeight="1">
      <c r="A52" s="51"/>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5" ht="14.25" customHeight="1">
      <c r="A53" s="51"/>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row r="54" spans="1:35" ht="14.25" customHeight="1">
      <c r="A54" s="51"/>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row>
    <row r="55" spans="1:35" ht="14.25" customHeight="1" thickBot="1">
      <c r="A55" s="526" t="s">
        <v>798</v>
      </c>
      <c r="B55" s="526"/>
      <c r="C55" s="526"/>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row>
    <row r="56" spans="1:22" ht="14.25" customHeight="1">
      <c r="A56" s="40" t="s">
        <v>799</v>
      </c>
      <c r="O56" s="527">
        <f>OSNOVA!AK775</f>
        <v>0</v>
      </c>
      <c r="P56" s="528"/>
      <c r="Q56" s="528"/>
      <c r="R56" s="528"/>
      <c r="S56" s="528"/>
      <c r="T56" s="528"/>
      <c r="U56" s="528"/>
      <c r="V56" s="528"/>
    </row>
    <row r="57" spans="1:22" ht="14.25" customHeight="1">
      <c r="A57" s="40" t="s">
        <v>800</v>
      </c>
      <c r="O57" s="527">
        <f>OSNOVA!AK776</f>
        <v>0</v>
      </c>
      <c r="P57" s="528"/>
      <c r="Q57" s="528"/>
      <c r="R57" s="528"/>
      <c r="S57" s="528"/>
      <c r="T57" s="528"/>
      <c r="U57" s="528"/>
      <c r="V57" s="528"/>
    </row>
    <row r="58" spans="1:22" ht="14.25" customHeight="1">
      <c r="A58" s="40" t="s">
        <v>801</v>
      </c>
      <c r="O58" s="527">
        <f>OSNOVA!AK777</f>
        <v>0</v>
      </c>
      <c r="P58" s="528"/>
      <c r="Q58" s="528"/>
      <c r="R58" s="528"/>
      <c r="S58" s="528"/>
      <c r="T58" s="528"/>
      <c r="U58" s="528"/>
      <c r="V58" s="528"/>
    </row>
    <row r="59" spans="1:22" ht="14.25" customHeight="1">
      <c r="A59" s="40" t="s">
        <v>802</v>
      </c>
      <c r="O59" s="527">
        <f>OSNOVA!AK778</f>
        <v>0</v>
      </c>
      <c r="P59" s="528"/>
      <c r="Q59" s="528"/>
      <c r="R59" s="528"/>
      <c r="S59" s="528"/>
      <c r="T59" s="528"/>
      <c r="U59" s="528"/>
      <c r="V59" s="528"/>
    </row>
    <row r="60" spans="1:22" ht="14.25" customHeight="1">
      <c r="A60" s="40" t="s">
        <v>803</v>
      </c>
      <c r="O60" s="517" t="e">
        <f>OSNOVA!AK782</f>
        <v>#VALUE!</v>
      </c>
      <c r="P60" s="556"/>
      <c r="Q60" s="556"/>
      <c r="R60" s="556"/>
      <c r="S60" s="556"/>
      <c r="T60" s="556"/>
      <c r="U60" s="556"/>
      <c r="V60" s="52" t="s">
        <v>779</v>
      </c>
    </row>
    <row r="61" spans="1:22" ht="14.25" customHeight="1">
      <c r="A61" s="40" t="s">
        <v>804</v>
      </c>
      <c r="O61" s="517" t="e">
        <f>OSNOVA!AK783</f>
        <v>#VALUE!</v>
      </c>
      <c r="P61" s="518"/>
      <c r="Q61" s="518"/>
      <c r="R61" s="518"/>
      <c r="S61" s="518"/>
      <c r="T61" s="518"/>
      <c r="U61" s="518"/>
      <c r="V61" s="519"/>
    </row>
    <row r="63" ht="14.25" customHeight="1">
      <c r="A63" s="46" t="s">
        <v>836</v>
      </c>
    </row>
    <row r="65" spans="1:35" ht="14.25" customHeight="1">
      <c r="A65" s="40" t="s">
        <v>837</v>
      </c>
      <c r="B65" s="40" t="s">
        <v>838</v>
      </c>
      <c r="W65" s="530" t="s">
        <v>842</v>
      </c>
      <c r="X65" s="530"/>
      <c r="Y65" s="530"/>
      <c r="Z65" s="530" t="s">
        <v>841</v>
      </c>
      <c r="AA65" s="530"/>
      <c r="AB65" s="530"/>
      <c r="AC65" s="530"/>
      <c r="AD65" s="530"/>
      <c r="AE65" s="530" t="s">
        <v>840</v>
      </c>
      <c r="AF65" s="530"/>
      <c r="AG65" s="530"/>
      <c r="AH65" s="530"/>
      <c r="AI65" s="530"/>
    </row>
    <row r="66" spans="1:35" ht="14.25" customHeight="1">
      <c r="A66" s="51" t="s">
        <v>823</v>
      </c>
      <c r="B66" s="511">
        <f>OSNOVA!F674</f>
      </c>
      <c r="C66" s="512"/>
      <c r="D66" s="512"/>
      <c r="E66" s="512"/>
      <c r="F66" s="512"/>
      <c r="G66" s="512"/>
      <c r="H66" s="512"/>
      <c r="I66" s="512"/>
      <c r="J66" s="512"/>
      <c r="K66" s="512"/>
      <c r="L66" s="512"/>
      <c r="M66" s="512"/>
      <c r="N66" s="512"/>
      <c r="O66" s="512"/>
      <c r="P66" s="512"/>
      <c r="Q66" s="512"/>
      <c r="R66" s="512"/>
      <c r="S66" s="512"/>
      <c r="T66" s="512"/>
      <c r="U66" s="512"/>
      <c r="V66" s="513"/>
      <c r="W66" s="514">
        <f>OSNOVA!D674</f>
        <v>0</v>
      </c>
      <c r="X66" s="515"/>
      <c r="Y66" s="516"/>
      <c r="Z66" s="517">
        <f>OSNOVA!AK674</f>
        <v>0</v>
      </c>
      <c r="AA66" s="518"/>
      <c r="AB66" s="518"/>
      <c r="AC66" s="518"/>
      <c r="AD66" s="519"/>
      <c r="AE66" s="520" t="s">
        <v>843</v>
      </c>
      <c r="AF66" s="521"/>
      <c r="AG66" s="521"/>
      <c r="AH66" s="521"/>
      <c r="AI66" s="522"/>
    </row>
    <row r="67" spans="1:35" ht="14.25" customHeight="1">
      <c r="A67" s="51" t="s">
        <v>831</v>
      </c>
      <c r="B67" s="511">
        <f>OSNOVA!F677</f>
      </c>
      <c r="C67" s="512"/>
      <c r="D67" s="512"/>
      <c r="E67" s="512"/>
      <c r="F67" s="512"/>
      <c r="G67" s="512"/>
      <c r="H67" s="512"/>
      <c r="I67" s="512"/>
      <c r="J67" s="512"/>
      <c r="K67" s="512"/>
      <c r="L67" s="512"/>
      <c r="M67" s="512"/>
      <c r="N67" s="512"/>
      <c r="O67" s="512"/>
      <c r="P67" s="512"/>
      <c r="Q67" s="512"/>
      <c r="R67" s="512"/>
      <c r="S67" s="512"/>
      <c r="T67" s="512"/>
      <c r="U67" s="512"/>
      <c r="V67" s="513"/>
      <c r="W67" s="514">
        <f>OSNOVA!D677</f>
        <v>0</v>
      </c>
      <c r="X67" s="515"/>
      <c r="Y67" s="516"/>
      <c r="Z67" s="517">
        <f>OSNOVA!AK677</f>
        <v>0</v>
      </c>
      <c r="AA67" s="518"/>
      <c r="AB67" s="518"/>
      <c r="AC67" s="518"/>
      <c r="AD67" s="519"/>
      <c r="AE67" s="520" t="s">
        <v>843</v>
      </c>
      <c r="AF67" s="521"/>
      <c r="AG67" s="521"/>
      <c r="AH67" s="521"/>
      <c r="AI67" s="522"/>
    </row>
    <row r="68" spans="1:35" ht="14.25" customHeight="1">
      <c r="A68" s="51" t="s">
        <v>832</v>
      </c>
      <c r="B68" s="511">
        <f>OSNOVA!F680</f>
      </c>
      <c r="C68" s="512"/>
      <c r="D68" s="512"/>
      <c r="E68" s="512"/>
      <c r="F68" s="512"/>
      <c r="G68" s="512"/>
      <c r="H68" s="512"/>
      <c r="I68" s="512"/>
      <c r="J68" s="512"/>
      <c r="K68" s="512"/>
      <c r="L68" s="512"/>
      <c r="M68" s="512"/>
      <c r="N68" s="512"/>
      <c r="O68" s="512"/>
      <c r="P68" s="512"/>
      <c r="Q68" s="512"/>
      <c r="R68" s="512"/>
      <c r="S68" s="512"/>
      <c r="T68" s="512"/>
      <c r="U68" s="512"/>
      <c r="V68" s="513"/>
      <c r="W68" s="514">
        <f>OSNOVA!D680</f>
        <v>0</v>
      </c>
      <c r="X68" s="515"/>
      <c r="Y68" s="516"/>
      <c r="Z68" s="517">
        <f>OSNOVA!AK680</f>
        <v>0</v>
      </c>
      <c r="AA68" s="518"/>
      <c r="AB68" s="518"/>
      <c r="AC68" s="518"/>
      <c r="AD68" s="519"/>
      <c r="AE68" s="520" t="s">
        <v>843</v>
      </c>
      <c r="AF68" s="521"/>
      <c r="AG68" s="521"/>
      <c r="AH68" s="521"/>
      <c r="AI68" s="522"/>
    </row>
    <row r="69" spans="1:35" ht="14.25" customHeight="1">
      <c r="A69" s="51" t="s">
        <v>833</v>
      </c>
      <c r="B69" s="511">
        <f>OSNOVA!F683</f>
      </c>
      <c r="C69" s="512"/>
      <c r="D69" s="512"/>
      <c r="E69" s="512"/>
      <c r="F69" s="512"/>
      <c r="G69" s="512"/>
      <c r="H69" s="512"/>
      <c r="I69" s="512"/>
      <c r="J69" s="512"/>
      <c r="K69" s="512"/>
      <c r="L69" s="512"/>
      <c r="M69" s="512"/>
      <c r="N69" s="512"/>
      <c r="O69" s="512"/>
      <c r="P69" s="512"/>
      <c r="Q69" s="512"/>
      <c r="R69" s="512"/>
      <c r="S69" s="512"/>
      <c r="T69" s="512"/>
      <c r="U69" s="512"/>
      <c r="V69" s="513"/>
      <c r="W69" s="514">
        <f>OSNOVA!D683</f>
        <v>0</v>
      </c>
      <c r="X69" s="515"/>
      <c r="Y69" s="516"/>
      <c r="Z69" s="517">
        <f>OSNOVA!AK683</f>
        <v>0</v>
      </c>
      <c r="AA69" s="518"/>
      <c r="AB69" s="518"/>
      <c r="AC69" s="518"/>
      <c r="AD69" s="519"/>
      <c r="AE69" s="520" t="s">
        <v>843</v>
      </c>
      <c r="AF69" s="521"/>
      <c r="AG69" s="521"/>
      <c r="AH69" s="521"/>
      <c r="AI69" s="522"/>
    </row>
    <row r="70" spans="1:35" ht="14.25" customHeight="1">
      <c r="A70" s="51" t="s">
        <v>834</v>
      </c>
      <c r="B70" s="511">
        <f>OSNOVA!F686</f>
      </c>
      <c r="C70" s="512"/>
      <c r="D70" s="512"/>
      <c r="E70" s="512"/>
      <c r="F70" s="512"/>
      <c r="G70" s="512"/>
      <c r="H70" s="512"/>
      <c r="I70" s="512"/>
      <c r="J70" s="512"/>
      <c r="K70" s="512"/>
      <c r="L70" s="512"/>
      <c r="M70" s="512"/>
      <c r="N70" s="512"/>
      <c r="O70" s="512"/>
      <c r="P70" s="512"/>
      <c r="Q70" s="512"/>
      <c r="R70" s="512"/>
      <c r="S70" s="512"/>
      <c r="T70" s="512"/>
      <c r="U70" s="512"/>
      <c r="V70" s="513"/>
      <c r="W70" s="514">
        <f>OSNOVA!D686</f>
        <v>0</v>
      </c>
      <c r="X70" s="515"/>
      <c r="Y70" s="516"/>
      <c r="Z70" s="517">
        <f>OSNOVA!AK686</f>
        <v>0</v>
      </c>
      <c r="AA70" s="518"/>
      <c r="AB70" s="518"/>
      <c r="AC70" s="518"/>
      <c r="AD70" s="519"/>
      <c r="AE70" s="520" t="s">
        <v>843</v>
      </c>
      <c r="AF70" s="521"/>
      <c r="AG70" s="521"/>
      <c r="AH70" s="521"/>
      <c r="AI70" s="522"/>
    </row>
    <row r="71" spans="1:35" ht="14.25" customHeight="1">
      <c r="A71" s="51" t="s">
        <v>844</v>
      </c>
      <c r="B71" s="511">
        <f>OSNOVA!F689</f>
      </c>
      <c r="C71" s="512"/>
      <c r="D71" s="512"/>
      <c r="E71" s="512"/>
      <c r="F71" s="512"/>
      <c r="G71" s="512"/>
      <c r="H71" s="512"/>
      <c r="I71" s="512"/>
      <c r="J71" s="512"/>
      <c r="K71" s="512"/>
      <c r="L71" s="512"/>
      <c r="M71" s="512"/>
      <c r="N71" s="512"/>
      <c r="O71" s="512"/>
      <c r="P71" s="512"/>
      <c r="Q71" s="512"/>
      <c r="R71" s="512"/>
      <c r="S71" s="512"/>
      <c r="T71" s="512"/>
      <c r="U71" s="512"/>
      <c r="V71" s="513"/>
      <c r="W71" s="514">
        <f>OSNOVA!D689</f>
        <v>0</v>
      </c>
      <c r="X71" s="515"/>
      <c r="Y71" s="516"/>
      <c r="Z71" s="517">
        <f>OSNOVA!AK689</f>
        <v>0</v>
      </c>
      <c r="AA71" s="518"/>
      <c r="AB71" s="518"/>
      <c r="AC71" s="518"/>
      <c r="AD71" s="519"/>
      <c r="AE71" s="520" t="s">
        <v>843</v>
      </c>
      <c r="AF71" s="521"/>
      <c r="AG71" s="521"/>
      <c r="AH71" s="521"/>
      <c r="AI71" s="522"/>
    </row>
    <row r="72" spans="1:35" ht="14.25" customHeight="1">
      <c r="A72" s="51" t="s">
        <v>845</v>
      </c>
      <c r="B72" s="511">
        <f>OSNOVA!F692</f>
      </c>
      <c r="C72" s="512"/>
      <c r="D72" s="512"/>
      <c r="E72" s="512"/>
      <c r="F72" s="512"/>
      <c r="G72" s="512"/>
      <c r="H72" s="512"/>
      <c r="I72" s="512"/>
      <c r="J72" s="512"/>
      <c r="K72" s="512"/>
      <c r="L72" s="512"/>
      <c r="M72" s="512"/>
      <c r="N72" s="512"/>
      <c r="O72" s="512"/>
      <c r="P72" s="512"/>
      <c r="Q72" s="512"/>
      <c r="R72" s="512"/>
      <c r="S72" s="512"/>
      <c r="T72" s="512"/>
      <c r="U72" s="512"/>
      <c r="V72" s="513"/>
      <c r="W72" s="514">
        <f>OSNOVA!D692</f>
        <v>0</v>
      </c>
      <c r="X72" s="515"/>
      <c r="Y72" s="516"/>
      <c r="Z72" s="517">
        <f>OSNOVA!AK692</f>
        <v>0</v>
      </c>
      <c r="AA72" s="518"/>
      <c r="AB72" s="518"/>
      <c r="AC72" s="518"/>
      <c r="AD72" s="519"/>
      <c r="AE72" s="520" t="s">
        <v>843</v>
      </c>
      <c r="AF72" s="521"/>
      <c r="AG72" s="521"/>
      <c r="AH72" s="521"/>
      <c r="AI72" s="522"/>
    </row>
    <row r="73" spans="1:35" ht="14.25" customHeight="1">
      <c r="A73" s="51" t="s">
        <v>846</v>
      </c>
      <c r="B73" s="511">
        <f>OSNOVA!F695</f>
      </c>
      <c r="C73" s="512"/>
      <c r="D73" s="512"/>
      <c r="E73" s="512"/>
      <c r="F73" s="512"/>
      <c r="G73" s="512"/>
      <c r="H73" s="512"/>
      <c r="I73" s="512"/>
      <c r="J73" s="512"/>
      <c r="K73" s="512"/>
      <c r="L73" s="512"/>
      <c r="M73" s="512"/>
      <c r="N73" s="512"/>
      <c r="O73" s="512"/>
      <c r="P73" s="512"/>
      <c r="Q73" s="512"/>
      <c r="R73" s="512"/>
      <c r="S73" s="512"/>
      <c r="T73" s="512"/>
      <c r="U73" s="512"/>
      <c r="V73" s="513"/>
      <c r="W73" s="514">
        <f>OSNOVA!D695</f>
        <v>0</v>
      </c>
      <c r="X73" s="515"/>
      <c r="Y73" s="516"/>
      <c r="Z73" s="517">
        <f>OSNOVA!AK695</f>
        <v>0</v>
      </c>
      <c r="AA73" s="518"/>
      <c r="AB73" s="518"/>
      <c r="AC73" s="518"/>
      <c r="AD73" s="519"/>
      <c r="AE73" s="520" t="s">
        <v>843</v>
      </c>
      <c r="AF73" s="521"/>
      <c r="AG73" s="521"/>
      <c r="AH73" s="521"/>
      <c r="AI73" s="522"/>
    </row>
    <row r="74" spans="1:35" ht="14.25" customHeight="1">
      <c r="A74" s="51" t="s">
        <v>847</v>
      </c>
      <c r="B74" s="511">
        <f>OSNOVA!F698</f>
      </c>
      <c r="C74" s="512"/>
      <c r="D74" s="512"/>
      <c r="E74" s="512"/>
      <c r="F74" s="512"/>
      <c r="G74" s="512"/>
      <c r="H74" s="512"/>
      <c r="I74" s="512"/>
      <c r="J74" s="512"/>
      <c r="K74" s="512"/>
      <c r="L74" s="512"/>
      <c r="M74" s="512"/>
      <c r="N74" s="512"/>
      <c r="O74" s="512"/>
      <c r="P74" s="512"/>
      <c r="Q74" s="512"/>
      <c r="R74" s="512"/>
      <c r="S74" s="512"/>
      <c r="T74" s="512"/>
      <c r="U74" s="512"/>
      <c r="V74" s="513"/>
      <c r="W74" s="514">
        <f>OSNOVA!D698</f>
        <v>0</v>
      </c>
      <c r="X74" s="515"/>
      <c r="Y74" s="516"/>
      <c r="Z74" s="517">
        <f>OSNOVA!AK698</f>
        <v>0</v>
      </c>
      <c r="AA74" s="518"/>
      <c r="AB74" s="518"/>
      <c r="AC74" s="518"/>
      <c r="AD74" s="519"/>
      <c r="AE74" s="520" t="s">
        <v>843</v>
      </c>
      <c r="AF74" s="521"/>
      <c r="AG74" s="521"/>
      <c r="AH74" s="521"/>
      <c r="AI74" s="522"/>
    </row>
    <row r="75" spans="1:35" ht="14.25" customHeight="1">
      <c r="A75" s="51" t="s">
        <v>848</v>
      </c>
      <c r="B75" s="511">
        <f>OSNOVA!F701</f>
      </c>
      <c r="C75" s="512"/>
      <c r="D75" s="512"/>
      <c r="E75" s="512"/>
      <c r="F75" s="512"/>
      <c r="G75" s="512"/>
      <c r="H75" s="512"/>
      <c r="I75" s="512"/>
      <c r="J75" s="512"/>
      <c r="K75" s="512"/>
      <c r="L75" s="512"/>
      <c r="M75" s="512"/>
      <c r="N75" s="512"/>
      <c r="O75" s="512"/>
      <c r="P75" s="512"/>
      <c r="Q75" s="512"/>
      <c r="R75" s="512"/>
      <c r="S75" s="512"/>
      <c r="T75" s="512"/>
      <c r="U75" s="512"/>
      <c r="V75" s="513"/>
      <c r="W75" s="514">
        <f>OSNOVA!D701</f>
        <v>0</v>
      </c>
      <c r="X75" s="515"/>
      <c r="Y75" s="516"/>
      <c r="Z75" s="517">
        <f>OSNOVA!AK701</f>
        <v>0</v>
      </c>
      <c r="AA75" s="518"/>
      <c r="AB75" s="518"/>
      <c r="AC75" s="518"/>
      <c r="AD75" s="519"/>
      <c r="AE75" s="520" t="s">
        <v>843</v>
      </c>
      <c r="AF75" s="521"/>
      <c r="AG75" s="521"/>
      <c r="AH75" s="521"/>
      <c r="AI75" s="522"/>
    </row>
    <row r="76" spans="1:35" ht="14.25" customHeight="1">
      <c r="A76" s="51" t="s">
        <v>849</v>
      </c>
      <c r="B76" s="511">
        <f>OSNOVA!F704</f>
      </c>
      <c r="C76" s="512"/>
      <c r="D76" s="512"/>
      <c r="E76" s="512"/>
      <c r="F76" s="512"/>
      <c r="G76" s="512"/>
      <c r="H76" s="512"/>
      <c r="I76" s="512"/>
      <c r="J76" s="512"/>
      <c r="K76" s="512"/>
      <c r="L76" s="512"/>
      <c r="M76" s="512"/>
      <c r="N76" s="512"/>
      <c r="O76" s="512"/>
      <c r="P76" s="512"/>
      <c r="Q76" s="512"/>
      <c r="R76" s="512"/>
      <c r="S76" s="512"/>
      <c r="T76" s="512"/>
      <c r="U76" s="512"/>
      <c r="V76" s="513"/>
      <c r="W76" s="514">
        <f>OSNOVA!D704</f>
        <v>0</v>
      </c>
      <c r="X76" s="515"/>
      <c r="Y76" s="516"/>
      <c r="Z76" s="517">
        <f>OSNOVA!AK704</f>
        <v>0</v>
      </c>
      <c r="AA76" s="518"/>
      <c r="AB76" s="518"/>
      <c r="AC76" s="518"/>
      <c r="AD76" s="519"/>
      <c r="AE76" s="520" t="s">
        <v>843</v>
      </c>
      <c r="AF76" s="521"/>
      <c r="AG76" s="521"/>
      <c r="AH76" s="521"/>
      <c r="AI76" s="522"/>
    </row>
    <row r="77" spans="1:35" ht="14.25" customHeight="1">
      <c r="A77" s="51" t="s">
        <v>850</v>
      </c>
      <c r="B77" s="511">
        <f>OSNOVA!F707</f>
      </c>
      <c r="C77" s="512"/>
      <c r="D77" s="512"/>
      <c r="E77" s="512"/>
      <c r="F77" s="512"/>
      <c r="G77" s="512"/>
      <c r="H77" s="512"/>
      <c r="I77" s="512"/>
      <c r="J77" s="512"/>
      <c r="K77" s="512"/>
      <c r="L77" s="512"/>
      <c r="M77" s="512"/>
      <c r="N77" s="512"/>
      <c r="O77" s="512"/>
      <c r="P77" s="512"/>
      <c r="Q77" s="512"/>
      <c r="R77" s="512"/>
      <c r="S77" s="512"/>
      <c r="T77" s="512"/>
      <c r="U77" s="512"/>
      <c r="V77" s="513"/>
      <c r="W77" s="514">
        <f>OSNOVA!D707</f>
        <v>0</v>
      </c>
      <c r="X77" s="515"/>
      <c r="Y77" s="516"/>
      <c r="Z77" s="517">
        <f>OSNOVA!AK707</f>
        <v>0</v>
      </c>
      <c r="AA77" s="518"/>
      <c r="AB77" s="518"/>
      <c r="AC77" s="518"/>
      <c r="AD77" s="519"/>
      <c r="AE77" s="520" t="s">
        <v>843</v>
      </c>
      <c r="AF77" s="521"/>
      <c r="AG77" s="521"/>
      <c r="AH77" s="521"/>
      <c r="AI77" s="522"/>
    </row>
    <row r="78" spans="1:35" ht="14.25" customHeight="1">
      <c r="A78" s="51" t="s">
        <v>851</v>
      </c>
      <c r="B78" s="511">
        <f>OSNOVA!F718</f>
      </c>
      <c r="C78" s="512"/>
      <c r="D78" s="512"/>
      <c r="E78" s="512"/>
      <c r="F78" s="512"/>
      <c r="G78" s="512"/>
      <c r="H78" s="512"/>
      <c r="I78" s="512"/>
      <c r="J78" s="512"/>
      <c r="K78" s="512"/>
      <c r="L78" s="512"/>
      <c r="M78" s="512"/>
      <c r="N78" s="512"/>
      <c r="O78" s="512"/>
      <c r="P78" s="512"/>
      <c r="Q78" s="512"/>
      <c r="R78" s="512"/>
      <c r="S78" s="512"/>
      <c r="T78" s="512"/>
      <c r="U78" s="512"/>
      <c r="V78" s="513"/>
      <c r="W78" s="514">
        <f>OSNOVA!D718</f>
        <v>0</v>
      </c>
      <c r="X78" s="515"/>
      <c r="Y78" s="516"/>
      <c r="Z78" s="517">
        <f>OSNOVA!AK718</f>
        <v>0</v>
      </c>
      <c r="AA78" s="518"/>
      <c r="AB78" s="518"/>
      <c r="AC78" s="518"/>
      <c r="AD78" s="519"/>
      <c r="AE78" s="520" t="s">
        <v>839</v>
      </c>
      <c r="AF78" s="521"/>
      <c r="AG78" s="521"/>
      <c r="AH78" s="521"/>
      <c r="AI78" s="522"/>
    </row>
    <row r="79" spans="1:35" ht="14.25" customHeight="1">
      <c r="A79" s="51" t="s">
        <v>852</v>
      </c>
      <c r="B79" s="511">
        <f>OSNOVA!F721</f>
      </c>
      <c r="C79" s="512"/>
      <c r="D79" s="512"/>
      <c r="E79" s="512"/>
      <c r="F79" s="512"/>
      <c r="G79" s="512"/>
      <c r="H79" s="512"/>
      <c r="I79" s="512"/>
      <c r="J79" s="512"/>
      <c r="K79" s="512"/>
      <c r="L79" s="512"/>
      <c r="M79" s="512"/>
      <c r="N79" s="512"/>
      <c r="O79" s="512"/>
      <c r="P79" s="512"/>
      <c r="Q79" s="512"/>
      <c r="R79" s="512"/>
      <c r="S79" s="512"/>
      <c r="T79" s="512"/>
      <c r="U79" s="512"/>
      <c r="V79" s="513"/>
      <c r="W79" s="514">
        <f>OSNOVA!D721</f>
        <v>0</v>
      </c>
      <c r="X79" s="515"/>
      <c r="Y79" s="516"/>
      <c r="Z79" s="517">
        <f>OSNOVA!AK721</f>
        <v>0</v>
      </c>
      <c r="AA79" s="518"/>
      <c r="AB79" s="518"/>
      <c r="AC79" s="518"/>
      <c r="AD79" s="519"/>
      <c r="AE79" s="520" t="s">
        <v>839</v>
      </c>
      <c r="AF79" s="521"/>
      <c r="AG79" s="521"/>
      <c r="AH79" s="521"/>
      <c r="AI79" s="522"/>
    </row>
    <row r="80" spans="1:35" ht="14.25" customHeight="1">
      <c r="A80" s="51" t="s">
        <v>853</v>
      </c>
      <c r="B80" s="511">
        <f>OSNOVA!F724</f>
      </c>
      <c r="C80" s="512"/>
      <c r="D80" s="512"/>
      <c r="E80" s="512"/>
      <c r="F80" s="512"/>
      <c r="G80" s="512"/>
      <c r="H80" s="512"/>
      <c r="I80" s="512"/>
      <c r="J80" s="512"/>
      <c r="K80" s="512"/>
      <c r="L80" s="512"/>
      <c r="M80" s="512"/>
      <c r="N80" s="512"/>
      <c r="O80" s="512"/>
      <c r="P80" s="512"/>
      <c r="Q80" s="512"/>
      <c r="R80" s="512"/>
      <c r="S80" s="512"/>
      <c r="T80" s="512"/>
      <c r="U80" s="512"/>
      <c r="V80" s="513"/>
      <c r="W80" s="514">
        <f>OSNOVA!D724</f>
        <v>0</v>
      </c>
      <c r="X80" s="515"/>
      <c r="Y80" s="516"/>
      <c r="Z80" s="517">
        <f>OSNOVA!AK724</f>
        <v>0</v>
      </c>
      <c r="AA80" s="518"/>
      <c r="AB80" s="518"/>
      <c r="AC80" s="518"/>
      <c r="AD80" s="519"/>
      <c r="AE80" s="520" t="s">
        <v>839</v>
      </c>
      <c r="AF80" s="521"/>
      <c r="AG80" s="521"/>
      <c r="AH80" s="521"/>
      <c r="AI80" s="522"/>
    </row>
    <row r="81" spans="1:35" ht="14.25" customHeight="1">
      <c r="A81" s="51"/>
      <c r="B81" s="509" t="s">
        <v>854</v>
      </c>
      <c r="C81" s="509"/>
      <c r="D81" s="509"/>
      <c r="E81" s="509"/>
      <c r="F81" s="509"/>
      <c r="G81" s="509"/>
      <c r="H81" s="509"/>
      <c r="I81" s="509"/>
      <c r="J81" s="509"/>
      <c r="K81" s="509"/>
      <c r="L81" s="509"/>
      <c r="M81" s="509"/>
      <c r="N81" s="509"/>
      <c r="O81" s="509"/>
      <c r="P81" s="509"/>
      <c r="Q81" s="509"/>
      <c r="R81" s="509"/>
      <c r="S81" s="509"/>
      <c r="T81" s="509"/>
      <c r="U81" s="509"/>
      <c r="V81" s="509"/>
      <c r="W81" s="509"/>
      <c r="X81" s="509"/>
      <c r="Y81" s="510"/>
      <c r="Z81" s="506">
        <f>OSNOVA!AK778</f>
        <v>0</v>
      </c>
      <c r="AA81" s="507"/>
      <c r="AB81" s="507"/>
      <c r="AC81" s="507"/>
      <c r="AD81" s="508"/>
      <c r="AE81" s="50"/>
      <c r="AF81" s="50"/>
      <c r="AG81" s="50"/>
      <c r="AH81" s="50"/>
      <c r="AI81" s="50"/>
    </row>
    <row r="83" spans="1:35" ht="14.25" customHeight="1" thickBot="1">
      <c r="A83" s="526" t="s">
        <v>805</v>
      </c>
      <c r="B83" s="526"/>
      <c r="C83" s="526"/>
      <c r="D83" s="526"/>
      <c r="E83" s="526"/>
      <c r="F83" s="526"/>
      <c r="G83" s="526"/>
      <c r="H83" s="526"/>
      <c r="I83" s="526"/>
      <c r="J83" s="526"/>
      <c r="K83" s="526"/>
      <c r="L83" s="526"/>
      <c r="M83" s="526"/>
      <c r="N83" s="526"/>
      <c r="O83" s="526"/>
      <c r="P83" s="526"/>
      <c r="Q83" s="526"/>
      <c r="R83" s="526"/>
      <c r="S83" s="526"/>
      <c r="T83" s="526"/>
      <c r="U83" s="526"/>
      <c r="V83" s="526"/>
      <c r="W83" s="526"/>
      <c r="X83" s="526"/>
      <c r="Y83" s="526"/>
      <c r="Z83" s="526"/>
      <c r="AA83" s="526"/>
      <c r="AB83" s="526"/>
      <c r="AC83" s="526"/>
      <c r="AD83" s="526"/>
      <c r="AE83" s="526"/>
      <c r="AF83" s="526"/>
      <c r="AG83" s="526"/>
      <c r="AH83" s="526"/>
      <c r="AI83" s="526"/>
    </row>
    <row r="84" ht="14.25" customHeight="1">
      <c r="A84" s="40" t="s">
        <v>806</v>
      </c>
    </row>
    <row r="85" spans="1:14" ht="14.25" customHeight="1">
      <c r="A85" s="520" t="str">
        <f>OSNOVA!O17</f>
        <v>07/002/41100/232/000078</v>
      </c>
      <c r="B85" s="521"/>
      <c r="C85" s="521"/>
      <c r="D85" s="521"/>
      <c r="E85" s="521"/>
      <c r="F85" s="521"/>
      <c r="G85" s="521"/>
      <c r="H85" s="521"/>
      <c r="I85" s="521"/>
      <c r="J85" s="521"/>
      <c r="K85" s="521"/>
      <c r="L85" s="521"/>
      <c r="M85" s="521"/>
      <c r="N85" s="522"/>
    </row>
    <row r="86" ht="14.25" customHeight="1">
      <c r="A86" s="40" t="s">
        <v>807</v>
      </c>
    </row>
    <row r="87" spans="1:35" ht="14.25" customHeight="1">
      <c r="A87" s="525">
        <f>OSNOVA!O21</f>
        <v>0</v>
      </c>
      <c r="B87" s="525"/>
      <c r="C87" s="525"/>
      <c r="D87" s="525"/>
      <c r="E87" s="525"/>
      <c r="F87" s="525"/>
      <c r="G87" s="525"/>
      <c r="H87" s="525"/>
      <c r="I87" s="525"/>
      <c r="J87" s="525"/>
      <c r="K87" s="525"/>
      <c r="L87" s="525"/>
      <c r="M87" s="525"/>
      <c r="N87" s="525"/>
      <c r="O87" s="525"/>
      <c r="P87" s="525"/>
      <c r="Q87" s="525"/>
      <c r="R87" s="525"/>
      <c r="S87" s="525"/>
      <c r="T87" s="525"/>
      <c r="U87" s="525"/>
      <c r="V87" s="525"/>
      <c r="W87" s="525"/>
      <c r="X87" s="525"/>
      <c r="Y87" s="525"/>
      <c r="Z87" s="525"/>
      <c r="AA87" s="525"/>
      <c r="AB87" s="525"/>
      <c r="AC87" s="525"/>
      <c r="AD87" s="525"/>
      <c r="AE87" s="525"/>
      <c r="AF87" s="525"/>
      <c r="AG87" s="525"/>
      <c r="AH87" s="525"/>
      <c r="AI87" s="525"/>
    </row>
    <row r="88" spans="1:19" ht="14.25" customHeight="1">
      <c r="A88" s="40" t="s">
        <v>808</v>
      </c>
      <c r="O88" s="47" t="e">
        <f>IF(OSNOVA!AR4=5,"X",IF(OSNOVA!AR4=7,"X",IF(OSNOVA!AR4=8,"X","")))</f>
        <v>#VALUE!</v>
      </c>
      <c r="P88" s="53" t="s">
        <v>148</v>
      </c>
      <c r="R88" s="47" t="e">
        <f>IF(OSNOVA!AR4&lt;5,"X",IF(OSNOVA!AR4=6,"X",IF(OSNOVA!AR4=9,"X","")))</f>
        <v>#VALUE!</v>
      </c>
      <c r="S88" s="54" t="s">
        <v>149</v>
      </c>
    </row>
    <row r="89" ht="14.25" customHeight="1">
      <c r="A89" s="40" t="s">
        <v>809</v>
      </c>
    </row>
    <row r="90" spans="1:35" ht="14.25" customHeight="1">
      <c r="A90" s="520" t="e">
        <f>OSNOVA!O23</f>
        <v>#VALUE!</v>
      </c>
      <c r="B90" s="521"/>
      <c r="C90" s="521"/>
      <c r="D90" s="521"/>
      <c r="E90" s="521"/>
      <c r="F90" s="521"/>
      <c r="G90" s="521"/>
      <c r="H90" s="521"/>
      <c r="I90" s="521"/>
      <c r="J90" s="521"/>
      <c r="K90" s="521"/>
      <c r="L90" s="521"/>
      <c r="M90" s="521"/>
      <c r="N90" s="521"/>
      <c r="O90" s="521"/>
      <c r="P90" s="521"/>
      <c r="Q90" s="521"/>
      <c r="R90" s="521"/>
      <c r="S90" s="521"/>
      <c r="T90" s="521"/>
      <c r="U90" s="521"/>
      <c r="V90" s="521"/>
      <c r="W90" s="521"/>
      <c r="X90" s="521"/>
      <c r="Y90" s="521"/>
      <c r="Z90" s="521"/>
      <c r="AA90" s="521"/>
      <c r="AB90" s="521"/>
      <c r="AC90" s="521"/>
      <c r="AD90" s="521"/>
      <c r="AE90" s="521"/>
      <c r="AF90" s="521"/>
      <c r="AG90" s="521"/>
      <c r="AH90" s="521"/>
      <c r="AI90" s="522"/>
    </row>
    <row r="91" ht="14.25" customHeight="1">
      <c r="A91" s="40" t="s">
        <v>811</v>
      </c>
    </row>
    <row r="92" spans="1:35" ht="14.25" customHeight="1">
      <c r="A92" s="520" t="e">
        <f>OSNOVA!O28</f>
        <v>#VALUE!</v>
      </c>
      <c r="B92" s="521"/>
      <c r="C92" s="521"/>
      <c r="D92" s="521"/>
      <c r="E92" s="521"/>
      <c r="F92" s="521"/>
      <c r="G92" s="521"/>
      <c r="H92" s="521"/>
      <c r="I92" s="521"/>
      <c r="J92" s="521"/>
      <c r="K92" s="521"/>
      <c r="L92" s="521"/>
      <c r="M92" s="521"/>
      <c r="N92" s="521"/>
      <c r="O92" s="521"/>
      <c r="P92" s="521"/>
      <c r="Q92" s="521"/>
      <c r="R92" s="521"/>
      <c r="S92" s="521"/>
      <c r="T92" s="521"/>
      <c r="U92" s="521"/>
      <c r="V92" s="521"/>
      <c r="W92" s="521"/>
      <c r="X92" s="521"/>
      <c r="Y92" s="521"/>
      <c r="Z92" s="521"/>
      <c r="AA92" s="521"/>
      <c r="AB92" s="521"/>
      <c r="AC92" s="521"/>
      <c r="AD92" s="521"/>
      <c r="AE92" s="521"/>
      <c r="AF92" s="521"/>
      <c r="AG92" s="521"/>
      <c r="AH92" s="521"/>
      <c r="AI92" s="522"/>
    </row>
    <row r="93" ht="14.25" customHeight="1">
      <c r="A93" s="40" t="s">
        <v>810</v>
      </c>
    </row>
    <row r="94" spans="1:35" ht="14.25" customHeight="1">
      <c r="A94" s="520" t="e">
        <f>OSNOVA!O33</f>
        <v>#VALUE!</v>
      </c>
      <c r="B94" s="521"/>
      <c r="C94" s="521"/>
      <c r="D94" s="521"/>
      <c r="E94" s="521"/>
      <c r="F94" s="521"/>
      <c r="G94" s="521"/>
      <c r="H94" s="521"/>
      <c r="I94" s="521"/>
      <c r="J94" s="521"/>
      <c r="K94" s="521"/>
      <c r="L94" s="521"/>
      <c r="M94" s="521"/>
      <c r="N94" s="521"/>
      <c r="O94" s="521"/>
      <c r="P94" s="521"/>
      <c r="Q94" s="521"/>
      <c r="R94" s="521"/>
      <c r="S94" s="521"/>
      <c r="T94" s="521"/>
      <c r="U94" s="521"/>
      <c r="V94" s="521"/>
      <c r="W94" s="521"/>
      <c r="X94" s="521"/>
      <c r="Y94" s="521"/>
      <c r="Z94" s="521"/>
      <c r="AA94" s="521"/>
      <c r="AB94" s="521"/>
      <c r="AC94" s="521"/>
      <c r="AD94" s="521"/>
      <c r="AE94" s="521"/>
      <c r="AF94" s="521"/>
      <c r="AG94" s="521"/>
      <c r="AH94" s="521"/>
      <c r="AI94" s="522"/>
    </row>
  </sheetData>
  <sheetProtection password="E374" sheet="1" objects="1" scenarios="1"/>
  <mergeCells count="180">
    <mergeCell ref="A92:AI92"/>
    <mergeCell ref="A94:AI94"/>
    <mergeCell ref="O61:V61"/>
    <mergeCell ref="O60:U60"/>
    <mergeCell ref="A83:AI83"/>
    <mergeCell ref="A85:N85"/>
    <mergeCell ref="A87:AI87"/>
    <mergeCell ref="A90:AI90"/>
    <mergeCell ref="B67:V67"/>
    <mergeCell ref="W67:Y67"/>
    <mergeCell ref="Z67:AD67"/>
    <mergeCell ref="AE67:AI67"/>
    <mergeCell ref="B68:V68"/>
    <mergeCell ref="W68:Y68"/>
    <mergeCell ref="Z68:AD68"/>
    <mergeCell ref="AE68:AI68"/>
    <mergeCell ref="AE66:AI66"/>
    <mergeCell ref="AE65:AI65"/>
    <mergeCell ref="Z66:AD66"/>
    <mergeCell ref="Z65:AD65"/>
    <mergeCell ref="W66:Y66"/>
    <mergeCell ref="W65:Y65"/>
    <mergeCell ref="B66:V66"/>
    <mergeCell ref="B73:V73"/>
    <mergeCell ref="A1:AI1"/>
    <mergeCell ref="A5:AI5"/>
    <mergeCell ref="A6:B6"/>
    <mergeCell ref="A7:B7"/>
    <mergeCell ref="C6:F6"/>
    <mergeCell ref="C7:F7"/>
    <mergeCell ref="G7:J7"/>
    <mergeCell ref="K7:N7"/>
    <mergeCell ref="O7:AI7"/>
    <mergeCell ref="G6:J6"/>
    <mergeCell ref="K6:N6"/>
    <mergeCell ref="O6:AI6"/>
    <mergeCell ref="B3:AH3"/>
    <mergeCell ref="D9:AI9"/>
    <mergeCell ref="B28:K28"/>
    <mergeCell ref="B27:K27"/>
    <mergeCell ref="Q28:U28"/>
    <mergeCell ref="Q27:U27"/>
    <mergeCell ref="L28:P28"/>
    <mergeCell ref="L27:P27"/>
    <mergeCell ref="V27:AI27"/>
    <mergeCell ref="A10:AI10"/>
    <mergeCell ref="A11:AI11"/>
    <mergeCell ref="A12:AI12"/>
    <mergeCell ref="A13:AI14"/>
    <mergeCell ref="A22:F22"/>
    <mergeCell ref="G22:AI22"/>
    <mergeCell ref="A24:F24"/>
    <mergeCell ref="A18:U18"/>
    <mergeCell ref="V18:AI18"/>
    <mergeCell ref="A19:AI19"/>
    <mergeCell ref="A20:AI20"/>
    <mergeCell ref="A27:A30"/>
    <mergeCell ref="A32:A35"/>
    <mergeCell ref="B32:K32"/>
    <mergeCell ref="L32:P32"/>
    <mergeCell ref="Q32:U32"/>
    <mergeCell ref="B34:K34"/>
    <mergeCell ref="L34:U34"/>
    <mergeCell ref="V28:AI28"/>
    <mergeCell ref="B29:K29"/>
    <mergeCell ref="B30:K30"/>
    <mergeCell ref="L30:U30"/>
    <mergeCell ref="V30:AI30"/>
    <mergeCell ref="V29:AI29"/>
    <mergeCell ref="L29:U29"/>
    <mergeCell ref="V34:AI34"/>
    <mergeCell ref="B35:K35"/>
    <mergeCell ref="L35:U35"/>
    <mergeCell ref="V35:AI35"/>
    <mergeCell ref="V32:AI32"/>
    <mergeCell ref="B33:K33"/>
    <mergeCell ref="L33:P33"/>
    <mergeCell ref="Q33:U33"/>
    <mergeCell ref="V33:AI33"/>
    <mergeCell ref="A37:A40"/>
    <mergeCell ref="B37:K37"/>
    <mergeCell ref="L37:P37"/>
    <mergeCell ref="Q37:U37"/>
    <mergeCell ref="V37:AI37"/>
    <mergeCell ref="B38:K38"/>
    <mergeCell ref="L38:P38"/>
    <mergeCell ref="Q38:U38"/>
    <mergeCell ref="V38:AI38"/>
    <mergeCell ref="B39:K39"/>
    <mergeCell ref="L39:U39"/>
    <mergeCell ref="V39:AI39"/>
    <mergeCell ref="B40:K40"/>
    <mergeCell ref="L40:U40"/>
    <mergeCell ref="V40:AI40"/>
    <mergeCell ref="V48:AI48"/>
    <mergeCell ref="B49:K49"/>
    <mergeCell ref="L49:U49"/>
    <mergeCell ref="V49:AI49"/>
    <mergeCell ref="B50:K50"/>
    <mergeCell ref="L50:U50"/>
    <mergeCell ref="A42:A45"/>
    <mergeCell ref="B42:K42"/>
    <mergeCell ref="L42:P42"/>
    <mergeCell ref="Q42:U42"/>
    <mergeCell ref="V42:AI42"/>
    <mergeCell ref="B43:K43"/>
    <mergeCell ref="L43:P43"/>
    <mergeCell ref="Q43:U43"/>
    <mergeCell ref="V43:AI43"/>
    <mergeCell ref="B44:K44"/>
    <mergeCell ref="L44:U44"/>
    <mergeCell ref="V44:AI44"/>
    <mergeCell ref="B45:K45"/>
    <mergeCell ref="L45:U45"/>
    <mergeCell ref="V45:AI45"/>
    <mergeCell ref="D8:AI8"/>
    <mergeCell ref="A9:C9"/>
    <mergeCell ref="B69:V69"/>
    <mergeCell ref="W69:Y69"/>
    <mergeCell ref="Z69:AD69"/>
    <mergeCell ref="AE69:AI69"/>
    <mergeCell ref="B70:V70"/>
    <mergeCell ref="W70:Y70"/>
    <mergeCell ref="Z70:AD70"/>
    <mergeCell ref="AE70:AI70"/>
    <mergeCell ref="V50:AI50"/>
    <mergeCell ref="A55:AI55"/>
    <mergeCell ref="O59:V59"/>
    <mergeCell ref="O56:V56"/>
    <mergeCell ref="O57:V57"/>
    <mergeCell ref="O58:V58"/>
    <mergeCell ref="A47:A50"/>
    <mergeCell ref="B47:K47"/>
    <mergeCell ref="L47:P47"/>
    <mergeCell ref="Q47:U47"/>
    <mergeCell ref="V47:AI47"/>
    <mergeCell ref="B48:K48"/>
    <mergeCell ref="L48:P48"/>
    <mergeCell ref="Q48:U48"/>
    <mergeCell ref="W73:Y73"/>
    <mergeCell ref="Z73:AD73"/>
    <mergeCell ref="AE73:AI73"/>
    <mergeCell ref="B74:V74"/>
    <mergeCell ref="W74:Y74"/>
    <mergeCell ref="Z74:AD74"/>
    <mergeCell ref="AE74:AI74"/>
    <mergeCell ref="B71:V71"/>
    <mergeCell ref="W71:Y71"/>
    <mergeCell ref="Z71:AD71"/>
    <mergeCell ref="AE71:AI71"/>
    <mergeCell ref="B72:V72"/>
    <mergeCell ref="W72:Y72"/>
    <mergeCell ref="Z72:AD72"/>
    <mergeCell ref="AE72:AI72"/>
    <mergeCell ref="B77:V77"/>
    <mergeCell ref="W77:Y77"/>
    <mergeCell ref="Z77:AD77"/>
    <mergeCell ref="AE77:AI77"/>
    <mergeCell ref="B78:V78"/>
    <mergeCell ref="W78:Y78"/>
    <mergeCell ref="Z78:AD78"/>
    <mergeCell ref="AE78:AI78"/>
    <mergeCell ref="B75:V75"/>
    <mergeCell ref="W75:Y75"/>
    <mergeCell ref="Z75:AD75"/>
    <mergeCell ref="AE75:AI75"/>
    <mergeCell ref="B76:V76"/>
    <mergeCell ref="W76:Y76"/>
    <mergeCell ref="Z76:AD76"/>
    <mergeCell ref="AE76:AI76"/>
    <mergeCell ref="Z81:AD81"/>
    <mergeCell ref="B81:Y81"/>
    <mergeCell ref="B79:V79"/>
    <mergeCell ref="W79:Y79"/>
    <mergeCell ref="Z79:AD79"/>
    <mergeCell ref="AE79:AI79"/>
    <mergeCell ref="B80:V80"/>
    <mergeCell ref="W80:Y80"/>
    <mergeCell ref="Z80:AD80"/>
    <mergeCell ref="AE80:AI80"/>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O66"/>
  <sheetViews>
    <sheetView zoomScalePageLayoutView="0" workbookViewId="0" topLeftCell="A1">
      <selection activeCell="J14" sqref="J14"/>
    </sheetView>
  </sheetViews>
  <sheetFormatPr defaultColWidth="2.421875" defaultRowHeight="12.75" customHeight="1"/>
  <cols>
    <col min="1" max="9" width="2.421875" style="118" customWidth="1"/>
    <col min="10" max="16384" width="2.421875" style="118" customWidth="1"/>
  </cols>
  <sheetData>
    <row r="1" spans="1:41" s="117" customFormat="1" ht="12.75" customHeight="1">
      <c r="A1" s="495"/>
      <c r="B1" s="495"/>
      <c r="C1" s="495"/>
      <c r="D1" s="495"/>
      <c r="E1" s="495"/>
      <c r="F1" s="495"/>
      <c r="G1" s="495"/>
      <c r="H1" s="495"/>
      <c r="I1" s="495"/>
      <c r="J1" s="495"/>
      <c r="K1" s="557"/>
      <c r="L1" s="557"/>
      <c r="M1" s="557"/>
      <c r="N1" s="557"/>
      <c r="O1" s="557"/>
      <c r="P1" s="557"/>
      <c r="Q1" s="279"/>
      <c r="R1" s="279"/>
      <c r="S1" s="279"/>
      <c r="T1" s="279"/>
      <c r="U1" s="73"/>
      <c r="V1" s="73"/>
      <c r="W1" s="73"/>
      <c r="X1" s="73"/>
      <c r="Y1" s="73"/>
      <c r="Z1" s="73"/>
      <c r="AA1" s="73"/>
      <c r="AB1" s="73"/>
      <c r="AC1" s="73"/>
      <c r="AD1" s="73"/>
      <c r="AE1" s="73"/>
      <c r="AF1" s="73"/>
      <c r="AG1" s="73"/>
      <c r="AH1" s="73"/>
      <c r="AI1" s="73"/>
      <c r="AJ1" s="73"/>
      <c r="AK1" s="73"/>
      <c r="AL1" s="73"/>
      <c r="AM1" s="73"/>
      <c r="AN1" s="73"/>
      <c r="AO1" s="73"/>
    </row>
    <row r="2" spans="1:41" s="117" customFormat="1" ht="12.75" customHeight="1">
      <c r="A2" s="495"/>
      <c r="B2" s="495"/>
      <c r="C2" s="495"/>
      <c r="D2" s="495"/>
      <c r="E2" s="495"/>
      <c r="F2" s="495"/>
      <c r="G2" s="495"/>
      <c r="H2" s="495"/>
      <c r="I2" s="495"/>
      <c r="J2" s="495"/>
      <c r="K2" s="557"/>
      <c r="L2" s="557"/>
      <c r="M2" s="557"/>
      <c r="N2" s="557"/>
      <c r="O2" s="557"/>
      <c r="P2" s="557"/>
      <c r="Q2" s="279"/>
      <c r="R2" s="279"/>
      <c r="S2" s="279"/>
      <c r="T2" s="279"/>
      <c r="U2" s="73"/>
      <c r="V2" s="73"/>
      <c r="W2" s="73"/>
      <c r="X2" s="73"/>
      <c r="Y2" s="73"/>
      <c r="Z2" s="73"/>
      <c r="AA2" s="73"/>
      <c r="AB2" s="73"/>
      <c r="AC2" s="73"/>
      <c r="AD2" s="73"/>
      <c r="AE2" s="73"/>
      <c r="AF2" s="73"/>
      <c r="AG2" s="73"/>
      <c r="AH2" s="73"/>
      <c r="AI2" s="73"/>
      <c r="AJ2" s="73"/>
      <c r="AK2" s="73"/>
      <c r="AL2" s="73"/>
      <c r="AM2" s="73"/>
      <c r="AN2" s="73"/>
      <c r="AO2" s="73"/>
    </row>
    <row r="3" spans="1:41" ht="12.75"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row>
    <row r="4" spans="1:41" ht="12.75" customHeight="1">
      <c r="A4" s="558" t="s">
        <v>1055</v>
      </c>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73"/>
      <c r="AE4" s="73"/>
      <c r="AF4" s="73"/>
      <c r="AG4" s="73"/>
      <c r="AH4" s="73"/>
      <c r="AI4" s="73"/>
      <c r="AJ4" s="73"/>
      <c r="AK4" s="73"/>
      <c r="AL4" s="73"/>
      <c r="AM4" s="73"/>
      <c r="AN4" s="73"/>
      <c r="AO4" s="73"/>
    </row>
    <row r="5" spans="1:41" ht="12.75" customHeight="1">
      <c r="A5" s="558"/>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73"/>
      <c r="AE5" s="73"/>
      <c r="AF5" s="73"/>
      <c r="AG5" s="73"/>
      <c r="AH5" s="73"/>
      <c r="AI5" s="73"/>
      <c r="AJ5" s="73"/>
      <c r="AK5" s="73"/>
      <c r="AL5" s="73"/>
      <c r="AM5" s="73"/>
      <c r="AN5" s="73"/>
      <c r="AO5" s="73"/>
    </row>
    <row r="6" spans="1:41" ht="12.75" customHeigh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row>
    <row r="8" spans="1:39" ht="12.75" customHeight="1">
      <c r="A8" s="560" t="s">
        <v>1056</v>
      </c>
      <c r="B8" s="560"/>
      <c r="C8" s="560"/>
      <c r="D8" s="56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row>
    <row r="9" spans="1:39" ht="12.75" customHeight="1">
      <c r="A9" s="561" t="s">
        <v>1057</v>
      </c>
      <c r="B9" s="561"/>
      <c r="C9" s="561"/>
      <c r="D9" s="564">
        <f>OSNOVA!O43</f>
        <v>0</v>
      </c>
      <c r="E9" s="561"/>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row>
    <row r="10" spans="1:39" ht="12.75" customHeight="1">
      <c r="A10" s="561" t="s">
        <v>1058</v>
      </c>
      <c r="B10" s="561"/>
      <c r="C10" s="561"/>
      <c r="D10" s="561">
        <f>OSNOVA!O47</f>
        <v>0</v>
      </c>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row>
    <row r="11" spans="1:39" ht="12.75" customHeight="1">
      <c r="A11" s="561" t="s">
        <v>1059</v>
      </c>
      <c r="B11" s="561"/>
      <c r="C11" s="561"/>
      <c r="D11" s="561">
        <f>OSNOVA!O45</f>
        <v>0</v>
      </c>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row>
    <row r="12" spans="1:39" ht="12.75" customHeight="1">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row>
    <row r="13" spans="1:39" ht="12.75" customHeight="1">
      <c r="A13" s="560" t="s">
        <v>1060</v>
      </c>
      <c r="B13" s="560"/>
      <c r="C13" s="560"/>
      <c r="D13" s="56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row>
    <row r="14" spans="1:39" ht="12.75" customHeight="1">
      <c r="A14" s="559" t="s">
        <v>1061</v>
      </c>
      <c r="B14" s="559"/>
      <c r="C14" s="559"/>
      <c r="D14" s="559"/>
      <c r="E14" s="559"/>
      <c r="F14" s="559"/>
      <c r="G14" s="123">
        <f>OSNOVA!K1</f>
        <v>0</v>
      </c>
      <c r="H14" s="123">
        <f>OSNOVA!M1</f>
        <v>5</v>
      </c>
      <c r="I14" s="123" t="e">
        <f>OSNOVA!O1</f>
        <v>#VALUE!</v>
      </c>
      <c r="J14" s="124" t="s">
        <v>1066</v>
      </c>
      <c r="K14" s="124" t="s">
        <v>1066</v>
      </c>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row>
    <row r="15" spans="1:39" ht="12.75" customHeight="1">
      <c r="A15" s="559" t="s">
        <v>1057</v>
      </c>
      <c r="B15" s="559"/>
      <c r="C15" s="559"/>
      <c r="D15" s="559">
        <f>OSNOVA!O12</f>
        <v>0</v>
      </c>
      <c r="E15" s="559"/>
      <c r="F15" s="559"/>
      <c r="G15" s="559"/>
      <c r="H15" s="559"/>
      <c r="I15" s="559"/>
      <c r="J15" s="559"/>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559"/>
      <c r="AL15" s="559"/>
      <c r="AM15" s="559"/>
    </row>
    <row r="16" spans="1:39" ht="12.75" customHeight="1">
      <c r="A16" s="559" t="s">
        <v>1062</v>
      </c>
      <c r="B16" s="559"/>
      <c r="C16" s="559"/>
      <c r="D16" s="559">
        <f>OSNOVA!O21</f>
        <v>0</v>
      </c>
      <c r="E16" s="559"/>
      <c r="F16" s="559"/>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59"/>
      <c r="AK16" s="559"/>
      <c r="AL16" s="559"/>
      <c r="AM16" s="559"/>
    </row>
    <row r="17" spans="1:39" ht="12.7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row>
    <row r="18" spans="1:39" ht="12.75" customHeight="1">
      <c r="A18" s="117" t="s">
        <v>1063</v>
      </c>
      <c r="B18" s="117"/>
      <c r="C18" s="117"/>
      <c r="D18" s="117"/>
      <c r="E18" s="117"/>
      <c r="F18" s="117"/>
      <c r="G18" s="117"/>
      <c r="H18" s="562" t="s">
        <v>1067</v>
      </c>
      <c r="I18" s="562"/>
      <c r="J18" s="562"/>
      <c r="K18" s="562"/>
      <c r="L18" s="562"/>
      <c r="M18" s="562"/>
      <c r="N18" s="562"/>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row>
    <row r="19" spans="1:39" ht="12.75" customHeight="1">
      <c r="A19" s="118" t="s">
        <v>1064</v>
      </c>
      <c r="H19" s="561">
        <f>OSNOVA!O837</f>
        <v>0</v>
      </c>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row>
    <row r="20" ht="12.75" customHeight="1">
      <c r="H20" s="118" t="str">
        <f>IF(OSNOVA!O839="X","statutární zástupce žadatele","zmocněnec statutárního zástupce žadatele na základě Plné moci")</f>
        <v>zmocněnec statutárního zástupce žadatele na základě Plné moci</v>
      </c>
    </row>
    <row r="22" ht="12.75" customHeight="1">
      <c r="A22" s="119" t="s">
        <v>1065</v>
      </c>
    </row>
    <row r="23" spans="1:39" ht="12.75" customHeight="1">
      <c r="A23" s="121" t="s">
        <v>137</v>
      </c>
      <c r="B23" s="563" t="s">
        <v>1069</v>
      </c>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63"/>
      <c r="AM23" s="563"/>
    </row>
    <row r="24" spans="1:39" ht="12.75" customHeight="1">
      <c r="A24" s="121" t="s">
        <v>137</v>
      </c>
      <c r="B24" s="563" t="s">
        <v>1069</v>
      </c>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563"/>
      <c r="AM24" s="563"/>
    </row>
    <row r="25" spans="1:39" ht="12.75" customHeight="1">
      <c r="A25" s="121" t="s">
        <v>137</v>
      </c>
      <c r="B25" s="563" t="s">
        <v>1069</v>
      </c>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3"/>
      <c r="AL25" s="563"/>
      <c r="AM25" s="563"/>
    </row>
    <row r="26" spans="1:39" ht="12.75" customHeight="1">
      <c r="A26" s="121" t="s">
        <v>137</v>
      </c>
      <c r="B26" s="563" t="s">
        <v>1069</v>
      </c>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563"/>
      <c r="AM26" s="563"/>
    </row>
    <row r="27" spans="1:39" ht="12.75" customHeight="1">
      <c r="A27" s="121" t="s">
        <v>137</v>
      </c>
      <c r="B27" s="563" t="s">
        <v>1069</v>
      </c>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3"/>
      <c r="AL27" s="563"/>
      <c r="AM27" s="563"/>
    </row>
    <row r="28" spans="1:39" ht="12.75" customHeight="1">
      <c r="A28" s="121" t="s">
        <v>137</v>
      </c>
      <c r="B28" s="563" t="s">
        <v>1069</v>
      </c>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563"/>
      <c r="AM28" s="563"/>
    </row>
    <row r="29" spans="1:39" ht="12.75" customHeight="1">
      <c r="A29" s="121" t="s">
        <v>137</v>
      </c>
      <c r="B29" s="563" t="s">
        <v>1069</v>
      </c>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63"/>
      <c r="AM29" s="563"/>
    </row>
    <row r="31" spans="1:19" ht="12.75" customHeight="1">
      <c r="A31" s="565" t="s">
        <v>1068</v>
      </c>
      <c r="B31" s="565"/>
      <c r="C31" s="565"/>
      <c r="D31" s="565"/>
      <c r="E31" s="565"/>
      <c r="F31" s="565"/>
      <c r="G31" s="565"/>
      <c r="H31" s="565"/>
      <c r="I31" s="565"/>
      <c r="J31" s="565"/>
      <c r="K31" s="565"/>
      <c r="L31" s="566" t="s">
        <v>1070</v>
      </c>
      <c r="M31" s="567"/>
      <c r="N31" s="567"/>
      <c r="O31" s="567"/>
      <c r="P31" s="567"/>
      <c r="Q31" s="567"/>
      <c r="R31" s="567"/>
      <c r="S31" s="118" t="s">
        <v>1071</v>
      </c>
    </row>
    <row r="32" ht="12.75" customHeight="1">
      <c r="A32" s="118" t="s">
        <v>1072</v>
      </c>
    </row>
    <row r="34" ht="12.75" customHeight="1">
      <c r="A34" s="119" t="s">
        <v>1073</v>
      </c>
    </row>
    <row r="35" spans="1:39" ht="12.75" customHeight="1">
      <c r="A35" s="568" t="s">
        <v>1074</v>
      </c>
      <c r="B35" s="568"/>
      <c r="C35" s="568"/>
      <c r="D35" s="568"/>
      <c r="E35" s="568"/>
      <c r="F35" s="568"/>
      <c r="G35" s="568"/>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row>
    <row r="36" spans="1:39" ht="12.75" customHeight="1">
      <c r="A36" s="568"/>
      <c r="B36" s="568"/>
      <c r="C36" s="568"/>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8"/>
      <c r="AM36" s="568"/>
    </row>
    <row r="37" spans="1:39" ht="12.75" customHeight="1">
      <c r="A37" s="568"/>
      <c r="B37" s="568"/>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row>
    <row r="38" ht="7.5" customHeight="1"/>
    <row r="39" spans="1:39" ht="12.75" customHeight="1">
      <c r="A39" s="572" t="s">
        <v>1075</v>
      </c>
      <c r="B39" s="572"/>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row>
    <row r="40" spans="1:39" ht="12.75" customHeight="1">
      <c r="A40" s="572"/>
      <c r="B40" s="572"/>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row>
    <row r="41" spans="1:39" ht="12.75" customHeight="1">
      <c r="A41" s="572"/>
      <c r="B41" s="572"/>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2"/>
      <c r="AM41" s="572"/>
    </row>
    <row r="42" spans="1:39" ht="12.75" customHeight="1">
      <c r="A42" s="572"/>
      <c r="B42" s="572"/>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row>
    <row r="43" spans="1:39" ht="12.75" customHeight="1">
      <c r="A43" s="572"/>
      <c r="B43" s="572"/>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2"/>
      <c r="AL43" s="572"/>
      <c r="AM43" s="572"/>
    </row>
    <row r="44" ht="7.5" customHeight="1"/>
    <row r="45" spans="1:39" ht="12.75" customHeight="1">
      <c r="A45" s="572" t="s">
        <v>1076</v>
      </c>
      <c r="B45" s="572"/>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572"/>
      <c r="AM45" s="572"/>
    </row>
    <row r="46" spans="1:39" ht="12.75" customHeight="1">
      <c r="A46" s="572"/>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c r="AL46" s="572"/>
      <c r="AM46" s="572"/>
    </row>
    <row r="47" spans="1:39" ht="12.75" customHeight="1">
      <c r="A47" s="572"/>
      <c r="B47" s="572"/>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row>
    <row r="48" spans="1:39" ht="12.75" customHeight="1">
      <c r="A48" s="572"/>
      <c r="B48" s="572"/>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c r="AM48" s="572"/>
    </row>
    <row r="49" ht="7.5" customHeight="1"/>
    <row r="50" spans="1:39" ht="12.75" customHeight="1">
      <c r="A50" s="572" t="s">
        <v>1077</v>
      </c>
      <c r="B50" s="572"/>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2"/>
      <c r="AL50" s="572"/>
      <c r="AM50" s="572"/>
    </row>
    <row r="51" spans="1:39" ht="12.75" customHeight="1">
      <c r="A51" s="572"/>
      <c r="B51" s="572"/>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2"/>
      <c r="AL51" s="572"/>
      <c r="AM51" s="572"/>
    </row>
    <row r="52" spans="1:39" ht="12.75" customHeight="1">
      <c r="A52" s="572"/>
      <c r="B52" s="572"/>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row>
    <row r="53" spans="1:39" ht="12.75" customHeight="1">
      <c r="A53" s="572"/>
      <c r="B53" s="572"/>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2"/>
      <c r="AL53" s="572"/>
      <c r="AM53" s="572"/>
    </row>
    <row r="54" spans="1:39" ht="12.75" customHeight="1">
      <c r="A54" s="572"/>
      <c r="B54" s="572"/>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2"/>
      <c r="AL54" s="572"/>
      <c r="AM54" s="572"/>
    </row>
    <row r="55" spans="1:39" ht="12.75" customHeight="1">
      <c r="A55" s="572"/>
      <c r="B55" s="572"/>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572"/>
      <c r="AK55" s="572"/>
      <c r="AL55" s="572"/>
      <c r="AM55" s="572"/>
    </row>
    <row r="56" ht="7.5" customHeight="1"/>
    <row r="57" spans="1:39" ht="12.75" customHeight="1">
      <c r="A57" s="569" t="s">
        <v>1078</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9"/>
      <c r="AL57" s="569"/>
      <c r="AM57" s="569"/>
    </row>
    <row r="58" spans="1:39" ht="12.75" customHeight="1">
      <c r="A58" s="569"/>
      <c r="B58" s="569"/>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69"/>
    </row>
    <row r="59" ht="7.5" customHeight="1"/>
    <row r="60" ht="12.75" customHeight="1">
      <c r="A60" s="118" t="s">
        <v>1079</v>
      </c>
    </row>
    <row r="63" spans="25:39" ht="12.75" customHeight="1">
      <c r="Y63" s="570"/>
      <c r="Z63" s="570"/>
      <c r="AA63" s="570"/>
      <c r="AB63" s="570"/>
      <c r="AC63" s="570"/>
      <c r="AD63" s="570"/>
      <c r="AE63" s="570"/>
      <c r="AF63" s="570"/>
      <c r="AG63" s="570"/>
      <c r="AH63" s="570"/>
      <c r="AI63" s="570"/>
      <c r="AJ63" s="570"/>
      <c r="AK63" s="570"/>
      <c r="AL63" s="570"/>
      <c r="AM63" s="570"/>
    </row>
    <row r="64" spans="1:39" ht="12.75" customHeight="1">
      <c r="A64" s="119" t="s">
        <v>1081</v>
      </c>
      <c r="Y64" s="571" t="s">
        <v>1080</v>
      </c>
      <c r="Z64" s="571"/>
      <c r="AA64" s="571"/>
      <c r="AB64" s="571"/>
      <c r="AC64" s="571"/>
      <c r="AD64" s="571"/>
      <c r="AE64" s="571"/>
      <c r="AF64" s="571"/>
      <c r="AG64" s="571"/>
      <c r="AH64" s="571"/>
      <c r="AI64" s="571"/>
      <c r="AJ64" s="571"/>
      <c r="AK64" s="571"/>
      <c r="AL64" s="571"/>
      <c r="AM64" s="571"/>
    </row>
    <row r="65" ht="12.75" customHeight="1">
      <c r="A65" s="118" t="s">
        <v>1083</v>
      </c>
    </row>
    <row r="66" ht="12.75" customHeight="1">
      <c r="A66" s="118" t="s">
        <v>1082</v>
      </c>
    </row>
  </sheetData>
  <sheetProtection password="E374" sheet="1" objects="1" scenarios="1"/>
  <mergeCells count="38">
    <mergeCell ref="A57:AM58"/>
    <mergeCell ref="Y63:AM63"/>
    <mergeCell ref="Y64:AM64"/>
    <mergeCell ref="A39:AM43"/>
    <mergeCell ref="A45:AM48"/>
    <mergeCell ref="A50:AM55"/>
    <mergeCell ref="A31:K31"/>
    <mergeCell ref="L31:R31"/>
    <mergeCell ref="A35:AM37"/>
    <mergeCell ref="B24:AM24"/>
    <mergeCell ref="B25:AM25"/>
    <mergeCell ref="B26:AM26"/>
    <mergeCell ref="B27:AM27"/>
    <mergeCell ref="B28:AM28"/>
    <mergeCell ref="B29:AM29"/>
    <mergeCell ref="H18:N18"/>
    <mergeCell ref="H19:AM19"/>
    <mergeCell ref="B23:AM23"/>
    <mergeCell ref="A8:D8"/>
    <mergeCell ref="D9:AM9"/>
    <mergeCell ref="D10:AM10"/>
    <mergeCell ref="D11:AM11"/>
    <mergeCell ref="D15:AM15"/>
    <mergeCell ref="D16:AM16"/>
    <mergeCell ref="A4:AC5"/>
    <mergeCell ref="A15:C15"/>
    <mergeCell ref="A16:C16"/>
    <mergeCell ref="A13:D13"/>
    <mergeCell ref="A14:F14"/>
    <mergeCell ref="A11:C11"/>
    <mergeCell ref="A10:C10"/>
    <mergeCell ref="A9:C9"/>
    <mergeCell ref="S1:T2"/>
    <mergeCell ref="A1:J2"/>
    <mergeCell ref="K1:L2"/>
    <mergeCell ref="M1:N2"/>
    <mergeCell ref="O1:P2"/>
    <mergeCell ref="Q1:R2"/>
  </mergeCells>
  <conditionalFormatting sqref="A1:AM13 B15:AM67 A15:A63 A14:I14">
    <cfRule type="expression" priority="3" dxfId="13">
      <formula>$J$14="?"</formula>
    </cfRule>
  </conditionalFormatting>
  <conditionalFormatting sqref="A64:A66">
    <cfRule type="expression" priority="2" dxfId="13">
      <formula>$J$14="?"</formula>
    </cfRule>
  </conditionalFormatting>
  <printOptions/>
  <pageMargins left="0.3937007874015748" right="0.3937007874015748" top="0.3937007874015748" bottom="0.3937007874015748"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G56"/>
  <sheetViews>
    <sheetView zoomScalePageLayoutView="0" workbookViewId="0" topLeftCell="A1">
      <selection activeCell="A5" sqref="A5:AG5"/>
    </sheetView>
  </sheetViews>
  <sheetFormatPr defaultColWidth="2.8515625" defaultRowHeight="15"/>
  <cols>
    <col min="1" max="16384" width="2.8515625" style="55" customWidth="1"/>
  </cols>
  <sheetData>
    <row r="1" spans="1:33" ht="15">
      <c r="A1" s="591" t="s">
        <v>856</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row>
    <row r="2" ht="9" customHeight="1"/>
    <row r="3" spans="1:17" ht="17.25" customHeight="1">
      <c r="A3" s="57" t="s">
        <v>855</v>
      </c>
      <c r="B3" s="57"/>
      <c r="C3" s="594">
        <f>K10</f>
        <v>0</v>
      </c>
      <c r="D3" s="594"/>
      <c r="E3" s="594"/>
      <c r="F3" s="594"/>
      <c r="G3" s="594"/>
      <c r="H3" s="594"/>
      <c r="I3" s="594"/>
      <c r="J3" s="594"/>
      <c r="K3" s="57"/>
      <c r="L3" s="57"/>
      <c r="M3" s="57"/>
      <c r="N3" s="57"/>
      <c r="O3" s="57"/>
      <c r="P3" s="57"/>
      <c r="Q3" s="57"/>
    </row>
    <row r="4" spans="1:17" ht="10.5" customHeight="1">
      <c r="A4" s="57"/>
      <c r="B4" s="57"/>
      <c r="C4" s="58"/>
      <c r="D4" s="58"/>
      <c r="E4" s="58"/>
      <c r="F4" s="58"/>
      <c r="G4" s="58"/>
      <c r="H4" s="58"/>
      <c r="I4" s="58"/>
      <c r="J4" s="58"/>
      <c r="K4" s="57"/>
      <c r="L4" s="57"/>
      <c r="M4" s="57"/>
      <c r="N4" s="57"/>
      <c r="O4" s="57"/>
      <c r="P4" s="57"/>
      <c r="Q4" s="57"/>
    </row>
    <row r="5" spans="1:33" ht="15">
      <c r="A5" s="587" t="s">
        <v>857</v>
      </c>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row>
    <row r="7" spans="1:10" ht="15">
      <c r="A7" s="595" t="s">
        <v>860</v>
      </c>
      <c r="B7" s="595"/>
      <c r="C7" s="595"/>
      <c r="D7" s="595"/>
      <c r="E7" s="595"/>
      <c r="F7" s="595"/>
      <c r="G7" s="595"/>
      <c r="H7" s="595"/>
      <c r="I7" s="595"/>
      <c r="J7" s="595"/>
    </row>
    <row r="8" spans="1:33" ht="14.25">
      <c r="A8" s="579" t="s">
        <v>858</v>
      </c>
      <c r="B8" s="579"/>
      <c r="C8" s="579"/>
      <c r="D8" s="579"/>
      <c r="E8" s="579"/>
      <c r="F8" s="579"/>
      <c r="G8" s="579"/>
      <c r="H8" s="579"/>
      <c r="I8" s="579"/>
      <c r="J8" s="579"/>
      <c r="K8" s="592">
        <f>OSNOVA!O43</f>
        <v>0</v>
      </c>
      <c r="L8" s="593"/>
      <c r="M8" s="593"/>
      <c r="N8" s="593"/>
      <c r="O8" s="593"/>
      <c r="P8" s="593"/>
      <c r="Q8" s="593"/>
      <c r="R8" s="593"/>
      <c r="S8" s="593"/>
      <c r="T8" s="593"/>
      <c r="U8" s="593"/>
      <c r="V8" s="593"/>
      <c r="W8" s="593"/>
      <c r="X8" s="593"/>
      <c r="Y8" s="593"/>
      <c r="Z8" s="593"/>
      <c r="AA8" s="593"/>
      <c r="AB8" s="593"/>
      <c r="AC8" s="593"/>
      <c r="AD8" s="593"/>
      <c r="AE8" s="593"/>
      <c r="AF8" s="593"/>
      <c r="AG8" s="593"/>
    </row>
    <row r="9" spans="1:33" ht="14.25">
      <c r="A9" s="579"/>
      <c r="B9" s="579"/>
      <c r="C9" s="579"/>
      <c r="D9" s="579"/>
      <c r="E9" s="579"/>
      <c r="F9" s="579"/>
      <c r="G9" s="579"/>
      <c r="H9" s="579"/>
      <c r="I9" s="579"/>
      <c r="J9" s="579"/>
      <c r="K9" s="593"/>
      <c r="L9" s="593"/>
      <c r="M9" s="593"/>
      <c r="N9" s="593"/>
      <c r="O9" s="593"/>
      <c r="P9" s="593"/>
      <c r="Q9" s="593"/>
      <c r="R9" s="593"/>
      <c r="S9" s="593"/>
      <c r="T9" s="593"/>
      <c r="U9" s="593"/>
      <c r="V9" s="593"/>
      <c r="W9" s="593"/>
      <c r="X9" s="593"/>
      <c r="Y9" s="593"/>
      <c r="Z9" s="593"/>
      <c r="AA9" s="593"/>
      <c r="AB9" s="593"/>
      <c r="AC9" s="593"/>
      <c r="AD9" s="593"/>
      <c r="AE9" s="593"/>
      <c r="AF9" s="593"/>
      <c r="AG9" s="593"/>
    </row>
    <row r="10" spans="1:33" ht="14.25">
      <c r="A10" s="579" t="s">
        <v>859</v>
      </c>
      <c r="B10" s="579"/>
      <c r="C10" s="579"/>
      <c r="D10" s="579"/>
      <c r="E10" s="579"/>
      <c r="F10" s="579"/>
      <c r="G10" s="579"/>
      <c r="H10" s="579"/>
      <c r="I10" s="579"/>
      <c r="J10" s="579"/>
      <c r="K10" s="586">
        <f>OSNOVA!O47</f>
        <v>0</v>
      </c>
      <c r="L10" s="586"/>
      <c r="M10" s="586"/>
      <c r="N10" s="586"/>
      <c r="O10" s="586"/>
      <c r="P10" s="586"/>
      <c r="Q10" s="586"/>
      <c r="R10" s="586"/>
      <c r="S10" s="586"/>
      <c r="T10" s="586"/>
      <c r="U10" s="586"/>
      <c r="V10" s="586"/>
      <c r="W10" s="586"/>
      <c r="X10" s="586"/>
      <c r="Y10" s="586"/>
      <c r="Z10" s="586"/>
      <c r="AA10" s="586"/>
      <c r="AB10" s="586"/>
      <c r="AC10" s="586"/>
      <c r="AD10" s="586"/>
      <c r="AE10" s="586"/>
      <c r="AF10" s="586"/>
      <c r="AG10" s="586"/>
    </row>
    <row r="11" spans="1:33" ht="14.25">
      <c r="A11" s="59"/>
      <c r="B11" s="59"/>
      <c r="C11" s="59"/>
      <c r="D11" s="59"/>
      <c r="E11" s="59"/>
      <c r="F11" s="59"/>
      <c r="G11" s="59"/>
      <c r="H11" s="59"/>
      <c r="I11" s="59"/>
      <c r="J11" s="59"/>
      <c r="K11" s="61"/>
      <c r="L11" s="61"/>
      <c r="M11" s="61"/>
      <c r="N11" s="61"/>
      <c r="O11" s="61"/>
      <c r="P11" s="61"/>
      <c r="Q11" s="61"/>
      <c r="R11" s="61"/>
      <c r="S11" s="61"/>
      <c r="T11" s="61"/>
      <c r="U11" s="61"/>
      <c r="V11" s="61"/>
      <c r="W11" s="61"/>
      <c r="X11" s="61"/>
      <c r="Y11" s="61"/>
      <c r="Z11" s="61"/>
      <c r="AA11" s="61"/>
      <c r="AB11" s="61"/>
      <c r="AC11" s="61"/>
      <c r="AD11" s="61"/>
      <c r="AE11" s="61"/>
      <c r="AF11" s="61"/>
      <c r="AG11" s="61"/>
    </row>
    <row r="12" spans="1:10" ht="15">
      <c r="A12" s="595" t="s">
        <v>857</v>
      </c>
      <c r="B12" s="595"/>
      <c r="C12" s="595"/>
      <c r="D12" s="595"/>
      <c r="E12" s="595"/>
      <c r="F12" s="595"/>
      <c r="G12" s="595"/>
      <c r="H12" s="595"/>
      <c r="I12" s="595"/>
      <c r="J12" s="595"/>
    </row>
    <row r="13" spans="1:33" ht="14.25">
      <c r="A13" s="579" t="s">
        <v>861</v>
      </c>
      <c r="B13" s="579"/>
      <c r="C13" s="579"/>
      <c r="D13" s="579"/>
      <c r="E13" s="579"/>
      <c r="F13" s="579"/>
      <c r="G13" s="579"/>
      <c r="H13" s="579"/>
      <c r="I13" s="579"/>
      <c r="J13" s="579"/>
      <c r="K13" s="581">
        <f>OSNOVA!O12</f>
        <v>0</v>
      </c>
      <c r="L13" s="581"/>
      <c r="M13" s="581"/>
      <c r="N13" s="581"/>
      <c r="O13" s="581"/>
      <c r="P13" s="581"/>
      <c r="Q13" s="581"/>
      <c r="R13" s="581"/>
      <c r="S13" s="581"/>
      <c r="T13" s="581"/>
      <c r="U13" s="581"/>
      <c r="V13" s="581"/>
      <c r="W13" s="581"/>
      <c r="X13" s="581"/>
      <c r="Y13" s="581"/>
      <c r="Z13" s="581"/>
      <c r="AA13" s="581"/>
      <c r="AB13" s="581"/>
      <c r="AC13" s="581"/>
      <c r="AD13" s="581"/>
      <c r="AE13" s="581"/>
      <c r="AF13" s="581"/>
      <c r="AG13" s="581"/>
    </row>
    <row r="14" spans="1:33" ht="14.25">
      <c r="A14" s="579" t="s">
        <v>862</v>
      </c>
      <c r="B14" s="579"/>
      <c r="C14" s="579"/>
      <c r="D14" s="579"/>
      <c r="E14" s="579"/>
      <c r="F14" s="579"/>
      <c r="G14" s="579"/>
      <c r="H14" s="579"/>
      <c r="I14" s="579"/>
      <c r="J14" s="579"/>
      <c r="K14" s="581" t="s">
        <v>864</v>
      </c>
      <c r="L14" s="581"/>
      <c r="M14" s="581"/>
      <c r="N14" s="581"/>
      <c r="O14" s="581"/>
      <c r="P14" s="581"/>
      <c r="Q14" s="581"/>
      <c r="R14" s="581"/>
      <c r="S14" s="581"/>
      <c r="T14" s="581"/>
      <c r="U14" s="581"/>
      <c r="V14" s="581"/>
      <c r="W14" s="581"/>
      <c r="X14" s="581"/>
      <c r="Y14" s="581"/>
      <c r="Z14" s="581"/>
      <c r="AA14" s="581"/>
      <c r="AB14" s="581"/>
      <c r="AC14" s="581"/>
      <c r="AD14" s="581"/>
      <c r="AE14" s="581"/>
      <c r="AF14" s="581"/>
      <c r="AG14" s="581"/>
    </row>
    <row r="15" spans="1:33" ht="14.25">
      <c r="A15" s="579" t="s">
        <v>863</v>
      </c>
      <c r="B15" s="579"/>
      <c r="C15" s="579"/>
      <c r="D15" s="579"/>
      <c r="E15" s="579"/>
      <c r="F15" s="579"/>
      <c r="G15" s="579"/>
      <c r="H15" s="579"/>
      <c r="I15" s="579"/>
      <c r="J15" s="579"/>
      <c r="K15" s="581" t="s">
        <v>865</v>
      </c>
      <c r="L15" s="581"/>
      <c r="M15" s="581"/>
      <c r="N15" s="581"/>
      <c r="O15" s="581"/>
      <c r="P15" s="581"/>
      <c r="Q15" s="581"/>
      <c r="R15" s="581"/>
      <c r="S15" s="581"/>
      <c r="T15" s="581"/>
      <c r="U15" s="581"/>
      <c r="V15" s="581"/>
      <c r="W15" s="581"/>
      <c r="X15" s="581"/>
      <c r="Y15" s="581"/>
      <c r="Z15" s="581"/>
      <c r="AA15" s="581"/>
      <c r="AB15" s="581"/>
      <c r="AC15" s="581"/>
      <c r="AD15" s="581"/>
      <c r="AE15" s="581"/>
      <c r="AF15" s="581"/>
      <c r="AG15" s="581"/>
    </row>
    <row r="16" spans="1:33" ht="14.25">
      <c r="A16" s="579" t="s">
        <v>867</v>
      </c>
      <c r="B16" s="579"/>
      <c r="C16" s="579"/>
      <c r="D16" s="579"/>
      <c r="E16" s="579"/>
      <c r="F16" s="579"/>
      <c r="G16" s="579"/>
      <c r="H16" s="579"/>
      <c r="I16" s="579"/>
      <c r="J16" s="579"/>
      <c r="K16" s="581" t="s">
        <v>866</v>
      </c>
      <c r="L16" s="581"/>
      <c r="M16" s="581"/>
      <c r="N16" s="581"/>
      <c r="O16" s="581"/>
      <c r="P16" s="581"/>
      <c r="Q16" s="581"/>
      <c r="R16" s="581"/>
      <c r="S16" s="581"/>
      <c r="T16" s="581"/>
      <c r="U16" s="581"/>
      <c r="V16" s="581"/>
      <c r="W16" s="581"/>
      <c r="X16" s="581"/>
      <c r="Y16" s="581"/>
      <c r="Z16" s="581"/>
      <c r="AA16" s="581"/>
      <c r="AB16" s="581"/>
      <c r="AC16" s="581"/>
      <c r="AD16" s="581"/>
      <c r="AE16" s="581"/>
      <c r="AF16" s="581"/>
      <c r="AG16" s="581"/>
    </row>
    <row r="17" spans="1:33" ht="14.25">
      <c r="A17" s="579" t="s">
        <v>868</v>
      </c>
      <c r="B17" s="579"/>
      <c r="C17" s="579"/>
      <c r="D17" s="579"/>
      <c r="E17" s="579"/>
      <c r="F17" s="579"/>
      <c r="G17" s="579"/>
      <c r="H17" s="579"/>
      <c r="I17" s="579"/>
      <c r="J17" s="579"/>
      <c r="K17" s="590">
        <f>OSNOVA!AK775</f>
        <v>0</v>
      </c>
      <c r="L17" s="581"/>
      <c r="M17" s="581"/>
      <c r="N17" s="581"/>
      <c r="O17" s="581"/>
      <c r="P17" s="581"/>
      <c r="Q17" s="581"/>
      <c r="R17" s="581"/>
      <c r="S17" s="581"/>
      <c r="T17" s="581"/>
      <c r="U17" s="581"/>
      <c r="V17" s="581"/>
      <c r="W17" s="581"/>
      <c r="X17" s="581"/>
      <c r="Y17" s="581"/>
      <c r="Z17" s="581"/>
      <c r="AA17" s="581"/>
      <c r="AB17" s="581"/>
      <c r="AC17" s="581"/>
      <c r="AD17" s="581"/>
      <c r="AE17" s="581"/>
      <c r="AF17" s="581"/>
      <c r="AG17" s="581"/>
    </row>
    <row r="18" spans="1:33" ht="14.25">
      <c r="A18" s="579"/>
      <c r="B18" s="579"/>
      <c r="C18" s="579"/>
      <c r="D18" s="579"/>
      <c r="E18" s="579"/>
      <c r="F18" s="579"/>
      <c r="G18" s="579"/>
      <c r="H18" s="579"/>
      <c r="I18" s="579"/>
      <c r="J18" s="579"/>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row>
    <row r="19" spans="1:33" ht="15">
      <c r="A19" s="587" t="s">
        <v>869</v>
      </c>
      <c r="B19" s="587"/>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row>
    <row r="21" spans="1:33" ht="14.25">
      <c r="A21" s="579" t="s">
        <v>870</v>
      </c>
      <c r="B21" s="579"/>
      <c r="C21" s="579"/>
      <c r="D21" s="579"/>
      <c r="E21" s="579"/>
      <c r="F21" s="579"/>
      <c r="G21" s="579"/>
      <c r="H21" s="579"/>
      <c r="I21" s="579"/>
      <c r="J21" s="579"/>
      <c r="K21" s="581" t="s">
        <v>871</v>
      </c>
      <c r="L21" s="581"/>
      <c r="M21" s="581"/>
      <c r="N21" s="581"/>
      <c r="O21" s="581"/>
      <c r="P21" s="581"/>
      <c r="Q21" s="581"/>
      <c r="R21" s="581"/>
      <c r="S21" s="581"/>
      <c r="T21" s="581"/>
      <c r="U21" s="581"/>
      <c r="V21" s="581"/>
      <c r="W21" s="581"/>
      <c r="X21" s="581"/>
      <c r="Y21" s="581"/>
      <c r="Z21" s="581"/>
      <c r="AA21" s="581"/>
      <c r="AB21" s="581"/>
      <c r="AC21" s="581"/>
      <c r="AD21" s="581"/>
      <c r="AE21" s="581"/>
      <c r="AF21" s="581"/>
      <c r="AG21" s="581"/>
    </row>
    <row r="22" spans="1:33" ht="14.25">
      <c r="A22" s="579"/>
      <c r="B22" s="579"/>
      <c r="C22" s="579"/>
      <c r="D22" s="579"/>
      <c r="E22" s="579"/>
      <c r="F22" s="579"/>
      <c r="G22" s="579"/>
      <c r="H22" s="579"/>
      <c r="I22" s="579"/>
      <c r="J22" s="579"/>
      <c r="K22" s="581" t="s">
        <v>872</v>
      </c>
      <c r="L22" s="581"/>
      <c r="M22" s="581"/>
      <c r="N22" s="581"/>
      <c r="O22" s="581"/>
      <c r="P22" s="581"/>
      <c r="Q22" s="581"/>
      <c r="R22" s="581"/>
      <c r="S22" s="581"/>
      <c r="T22" s="581"/>
      <c r="U22" s="581"/>
      <c r="V22" s="581"/>
      <c r="W22" s="581"/>
      <c r="X22" s="581"/>
      <c r="Y22" s="581"/>
      <c r="Z22" s="581"/>
      <c r="AA22" s="581"/>
      <c r="AB22" s="581"/>
      <c r="AC22" s="581"/>
      <c r="AD22" s="581"/>
      <c r="AE22" s="581"/>
      <c r="AF22" s="581"/>
      <c r="AG22" s="581"/>
    </row>
    <row r="23" spans="11:33" ht="14.25">
      <c r="K23" s="581" t="s">
        <v>873</v>
      </c>
      <c r="L23" s="581"/>
      <c r="M23" s="581"/>
      <c r="N23" s="581"/>
      <c r="O23" s="581"/>
      <c r="P23" s="581"/>
      <c r="Q23" s="581"/>
      <c r="R23" s="581"/>
      <c r="S23" s="581"/>
      <c r="T23" s="581"/>
      <c r="U23" s="581"/>
      <c r="V23" s="581"/>
      <c r="W23" s="581"/>
      <c r="X23" s="581"/>
      <c r="Y23" s="581"/>
      <c r="Z23" s="581"/>
      <c r="AA23" s="581"/>
      <c r="AB23" s="581"/>
      <c r="AC23" s="581"/>
      <c r="AD23" s="581"/>
      <c r="AE23" s="581"/>
      <c r="AF23" s="581"/>
      <c r="AG23" s="581"/>
    </row>
    <row r="24" spans="11:33" ht="14.25">
      <c r="K24" s="581" t="s">
        <v>874</v>
      </c>
      <c r="L24" s="581"/>
      <c r="M24" s="581"/>
      <c r="N24" s="581"/>
      <c r="O24" s="581"/>
      <c r="P24" s="581"/>
      <c r="Q24" s="581"/>
      <c r="R24" s="581"/>
      <c r="S24" s="581"/>
      <c r="T24" s="581"/>
      <c r="U24" s="581"/>
      <c r="V24" s="581"/>
      <c r="W24" s="581"/>
      <c r="X24" s="581"/>
      <c r="Y24" s="581"/>
      <c r="Z24" s="581"/>
      <c r="AA24" s="581"/>
      <c r="AB24" s="581"/>
      <c r="AC24" s="581"/>
      <c r="AD24" s="581"/>
      <c r="AE24" s="581"/>
      <c r="AF24" s="581"/>
      <c r="AG24" s="581"/>
    </row>
    <row r="25" spans="11:33" ht="14.25">
      <c r="K25" s="581" t="s">
        <v>875</v>
      </c>
      <c r="L25" s="581"/>
      <c r="M25" s="581"/>
      <c r="N25" s="581"/>
      <c r="O25" s="581"/>
      <c r="P25" s="581"/>
      <c r="Q25" s="581"/>
      <c r="R25" s="581"/>
      <c r="S25" s="581"/>
      <c r="T25" s="581"/>
      <c r="U25" s="581"/>
      <c r="V25" s="581"/>
      <c r="W25" s="581"/>
      <c r="X25" s="581"/>
      <c r="Y25" s="581"/>
      <c r="Z25" s="581"/>
      <c r="AA25" s="581"/>
      <c r="AB25" s="581"/>
      <c r="AC25" s="581"/>
      <c r="AD25" s="581"/>
      <c r="AE25" s="581"/>
      <c r="AF25" s="581"/>
      <c r="AG25" s="581"/>
    </row>
    <row r="26" spans="11:33" ht="14.25">
      <c r="K26" s="60" t="s">
        <v>876</v>
      </c>
      <c r="L26" s="60"/>
      <c r="M26" s="586">
        <f>OSNOVA!O21</f>
        <v>0</v>
      </c>
      <c r="N26" s="586"/>
      <c r="O26" s="586"/>
      <c r="P26" s="586"/>
      <c r="Q26" s="586"/>
      <c r="R26" s="586"/>
      <c r="S26" s="586"/>
      <c r="T26" s="586"/>
      <c r="U26" s="586"/>
      <c r="V26" s="586"/>
      <c r="W26" s="586"/>
      <c r="X26" s="586"/>
      <c r="Y26" s="586"/>
      <c r="Z26" s="586"/>
      <c r="AA26" s="586"/>
      <c r="AB26" s="586"/>
      <c r="AC26" s="586"/>
      <c r="AD26" s="586"/>
      <c r="AE26" s="586"/>
      <c r="AF26" s="586"/>
      <c r="AG26" s="586"/>
    </row>
    <row r="28" spans="1:33" ht="15">
      <c r="A28" s="579" t="s">
        <v>877</v>
      </c>
      <c r="B28" s="579"/>
      <c r="C28" s="579"/>
      <c r="D28" s="579"/>
      <c r="E28" s="579"/>
      <c r="F28" s="579"/>
      <c r="G28" s="579"/>
      <c r="H28" s="579"/>
      <c r="I28" s="579"/>
      <c r="J28" s="579"/>
      <c r="K28" s="60" t="s">
        <v>878</v>
      </c>
      <c r="R28" s="582" t="s">
        <v>889</v>
      </c>
      <c r="S28" s="583"/>
      <c r="T28" s="583"/>
      <c r="U28" s="583"/>
      <c r="V28" s="583"/>
      <c r="W28" s="583"/>
      <c r="X28" s="583"/>
      <c r="Y28" s="583"/>
      <c r="Z28" s="583"/>
      <c r="AA28" s="583"/>
      <c r="AB28" s="583"/>
      <c r="AC28" s="583"/>
      <c r="AD28" s="583"/>
      <c r="AE28" s="583"/>
      <c r="AF28" s="583"/>
      <c r="AG28" s="584"/>
    </row>
    <row r="29" spans="11:33" ht="14.25">
      <c r="K29" s="578"/>
      <c r="L29" s="578"/>
      <c r="M29" s="578"/>
      <c r="N29" s="578"/>
      <c r="O29" s="578"/>
      <c r="P29" s="60"/>
      <c r="Q29" s="60"/>
      <c r="R29" s="60"/>
      <c r="S29" s="60"/>
      <c r="T29" s="60"/>
      <c r="U29" s="60"/>
      <c r="V29" s="60"/>
      <c r="W29" s="60"/>
      <c r="X29" s="60"/>
      <c r="Y29" s="60"/>
      <c r="Z29" s="60"/>
      <c r="AA29" s="60"/>
      <c r="AB29" s="60"/>
      <c r="AC29" s="60"/>
      <c r="AD29" s="60"/>
      <c r="AE29" s="60"/>
      <c r="AF29" s="60"/>
      <c r="AG29" s="60"/>
    </row>
    <row r="30" spans="1:33" ht="15">
      <c r="A30" s="64" t="s">
        <v>879</v>
      </c>
      <c r="B30" s="64"/>
      <c r="C30" s="64"/>
      <c r="D30" s="64"/>
      <c r="E30" s="64"/>
      <c r="F30" s="64"/>
      <c r="G30" s="64"/>
      <c r="H30" s="64"/>
      <c r="I30" s="64"/>
      <c r="J30" s="64"/>
      <c r="K30" s="578"/>
      <c r="L30" s="578"/>
      <c r="M30" s="578"/>
      <c r="N30" s="578"/>
      <c r="O30" s="578"/>
      <c r="R30" s="579" t="s">
        <v>890</v>
      </c>
      <c r="S30" s="579"/>
      <c r="T30" s="579"/>
      <c r="U30" s="579"/>
      <c r="V30" s="579"/>
      <c r="W30" s="579"/>
      <c r="X30" s="581">
        <f>OSNOVA!AH451</f>
        <v>0</v>
      </c>
      <c r="Y30" s="581"/>
      <c r="Z30" s="581"/>
      <c r="AA30" s="581"/>
      <c r="AB30" s="581"/>
      <c r="AC30" s="581"/>
      <c r="AD30" s="581"/>
      <c r="AE30" s="581"/>
      <c r="AF30" s="581"/>
      <c r="AG30" s="581"/>
    </row>
    <row r="31" spans="1:33" ht="14.25">
      <c r="A31" s="59" t="s">
        <v>880</v>
      </c>
      <c r="B31" s="59"/>
      <c r="C31" s="59"/>
      <c r="D31" s="59"/>
      <c r="E31" s="59"/>
      <c r="F31" s="59"/>
      <c r="G31" s="59"/>
      <c r="H31" s="59"/>
      <c r="I31" s="59"/>
      <c r="J31" s="59"/>
      <c r="K31" s="578">
        <f>OSNOVA!AK775</f>
        <v>0</v>
      </c>
      <c r="L31" s="578"/>
      <c r="M31" s="578"/>
      <c r="N31" s="578"/>
      <c r="O31" s="578"/>
      <c r="R31" s="579" t="s">
        <v>891</v>
      </c>
      <c r="S31" s="579"/>
      <c r="T31" s="579"/>
      <c r="U31" s="579"/>
      <c r="V31" s="579"/>
      <c r="W31" s="579"/>
      <c r="X31" s="581">
        <f>OSNOVA!O449</f>
        <v>0</v>
      </c>
      <c r="Y31" s="581"/>
      <c r="Z31" s="581"/>
      <c r="AA31" s="581"/>
      <c r="AB31" s="581"/>
      <c r="AC31" s="581"/>
      <c r="AD31" s="581"/>
      <c r="AE31" s="581"/>
      <c r="AF31" s="581"/>
      <c r="AG31" s="581"/>
    </row>
    <row r="32" spans="1:33" ht="14.25">
      <c r="A32" s="62" t="s">
        <v>882</v>
      </c>
      <c r="B32" s="62"/>
      <c r="C32" s="62"/>
      <c r="D32" s="62"/>
      <c r="E32" s="62"/>
      <c r="F32" s="62"/>
      <c r="G32" s="62"/>
      <c r="H32" s="62"/>
      <c r="I32" s="62"/>
      <c r="J32" s="62"/>
      <c r="K32" s="578">
        <f>OSNOVA!AK776</f>
        <v>0</v>
      </c>
      <c r="L32" s="578"/>
      <c r="M32" s="578"/>
      <c r="N32" s="578"/>
      <c r="O32" s="578"/>
      <c r="P32" s="60"/>
      <c r="Q32" s="60"/>
      <c r="R32" s="579" t="s">
        <v>892</v>
      </c>
      <c r="S32" s="579"/>
      <c r="T32" s="579"/>
      <c r="U32" s="579"/>
      <c r="V32" s="579"/>
      <c r="W32" s="579"/>
      <c r="X32" s="581">
        <f>OSNOVA!O451</f>
        <v>0</v>
      </c>
      <c r="Y32" s="581"/>
      <c r="Z32" s="581"/>
      <c r="AA32" s="581"/>
      <c r="AB32" s="581"/>
      <c r="AC32" s="581"/>
      <c r="AD32" s="581"/>
      <c r="AE32" s="581"/>
      <c r="AF32" s="581"/>
      <c r="AG32" s="581"/>
    </row>
    <row r="33" spans="1:17" ht="14.25">
      <c r="A33" s="59" t="s">
        <v>881</v>
      </c>
      <c r="B33" s="59"/>
      <c r="C33" s="59"/>
      <c r="D33" s="59"/>
      <c r="E33" s="59"/>
      <c r="F33" s="59"/>
      <c r="G33" s="59"/>
      <c r="H33" s="59"/>
      <c r="I33" s="59"/>
      <c r="J33" s="59"/>
      <c r="K33" s="578">
        <f>OSNOVA!AK776</f>
        <v>0</v>
      </c>
      <c r="L33" s="578"/>
      <c r="M33" s="578"/>
      <c r="N33" s="578"/>
      <c r="O33" s="578"/>
      <c r="P33" s="60"/>
      <c r="Q33" s="60"/>
    </row>
    <row r="34" spans="1:33" ht="14.25">
      <c r="A34" s="62" t="s">
        <v>883</v>
      </c>
      <c r="B34" s="62"/>
      <c r="C34" s="62"/>
      <c r="D34" s="62"/>
      <c r="E34" s="62"/>
      <c r="F34" s="62"/>
      <c r="G34" s="62"/>
      <c r="H34" s="62"/>
      <c r="I34" s="62"/>
      <c r="J34" s="62"/>
      <c r="K34" s="585" t="e">
        <f>OSNOVA!AK764-K35</f>
        <v>#VALUE!</v>
      </c>
      <c r="L34" s="585"/>
      <c r="M34" s="585"/>
      <c r="N34" s="585"/>
      <c r="O34" s="585"/>
      <c r="R34" s="579" t="s">
        <v>893</v>
      </c>
      <c r="S34" s="579"/>
      <c r="T34" s="579"/>
      <c r="U34" s="579"/>
      <c r="V34" s="579"/>
      <c r="W34" s="579"/>
      <c r="X34" s="581">
        <f>OSNOVA!O455</f>
        <v>0</v>
      </c>
      <c r="Y34" s="581"/>
      <c r="Z34" s="581"/>
      <c r="AA34" s="581"/>
      <c r="AB34" s="581"/>
      <c r="AC34" s="581"/>
      <c r="AD34" s="581"/>
      <c r="AE34" s="581"/>
      <c r="AF34" s="581"/>
      <c r="AG34" s="581"/>
    </row>
    <row r="35" spans="1:33" ht="15">
      <c r="A35" s="62" t="s">
        <v>882</v>
      </c>
      <c r="B35" s="62"/>
      <c r="C35" s="62"/>
      <c r="D35" s="62"/>
      <c r="E35" s="62"/>
      <c r="F35" s="62"/>
      <c r="G35" s="62"/>
      <c r="H35" s="62"/>
      <c r="I35" s="62"/>
      <c r="J35" s="62"/>
      <c r="K35" s="585" t="e">
        <f>IF(OSNOVA!A754="DPH - daň z přidané hodnoty vztahující se ke způsobilým výdajům",OSNOVA!AK754,0)</f>
        <v>#VALUE!</v>
      </c>
      <c r="L35" s="585"/>
      <c r="M35" s="585"/>
      <c r="N35" s="585"/>
      <c r="O35" s="585"/>
      <c r="R35" s="56"/>
      <c r="S35" s="56"/>
      <c r="T35" s="56"/>
      <c r="U35" s="56"/>
      <c r="V35" s="56"/>
      <c r="W35" s="56"/>
      <c r="X35" s="56"/>
      <c r="Y35" s="56"/>
      <c r="Z35" s="56"/>
      <c r="AA35" s="56"/>
      <c r="AB35" s="56"/>
      <c r="AC35" s="56"/>
      <c r="AD35" s="56"/>
      <c r="AE35" s="56"/>
      <c r="AF35" s="56"/>
      <c r="AG35" s="56"/>
    </row>
    <row r="36" spans="1:33" ht="14.25">
      <c r="A36" s="59" t="s">
        <v>884</v>
      </c>
      <c r="B36" s="59"/>
      <c r="C36" s="59"/>
      <c r="D36" s="59"/>
      <c r="E36" s="59"/>
      <c r="F36" s="59"/>
      <c r="G36" s="59"/>
      <c r="H36" s="59"/>
      <c r="I36" s="59"/>
      <c r="J36" s="59"/>
      <c r="K36" s="585">
        <f>OSNOVA!AK777</f>
        <v>0</v>
      </c>
      <c r="L36" s="585"/>
      <c r="M36" s="585"/>
      <c r="N36" s="585"/>
      <c r="O36" s="585"/>
      <c r="R36" s="579" t="s">
        <v>894</v>
      </c>
      <c r="S36" s="579"/>
      <c r="T36" s="579"/>
      <c r="U36" s="579"/>
      <c r="V36" s="579"/>
      <c r="W36" s="579"/>
      <c r="X36" s="581">
        <f>OSNOVA!O457</f>
        <v>0</v>
      </c>
      <c r="Y36" s="581"/>
      <c r="Z36" s="581"/>
      <c r="AA36" s="581"/>
      <c r="AB36" s="581"/>
      <c r="AC36" s="581"/>
      <c r="AD36" s="581"/>
      <c r="AE36" s="581"/>
      <c r="AF36" s="581"/>
      <c r="AG36" s="581"/>
    </row>
    <row r="37" spans="1:33" ht="14.25">
      <c r="A37" s="59" t="s">
        <v>885</v>
      </c>
      <c r="B37" s="59"/>
      <c r="C37" s="59"/>
      <c r="D37" s="59"/>
      <c r="E37" s="59"/>
      <c r="F37" s="59"/>
      <c r="G37" s="59"/>
      <c r="H37" s="59"/>
      <c r="I37" s="59"/>
      <c r="J37" s="59"/>
      <c r="K37" s="585">
        <f>OSNOVA!AK778</f>
        <v>0</v>
      </c>
      <c r="L37" s="585"/>
      <c r="M37" s="585"/>
      <c r="N37" s="585"/>
      <c r="O37" s="585"/>
      <c r="R37" s="65"/>
      <c r="S37" s="65"/>
      <c r="T37" s="65"/>
      <c r="U37" s="65"/>
      <c r="V37" s="65"/>
      <c r="W37" s="65"/>
      <c r="X37" s="65"/>
      <c r="Y37" s="65"/>
      <c r="Z37" s="65"/>
      <c r="AA37" s="65"/>
      <c r="AB37" s="65"/>
      <c r="AC37" s="65"/>
      <c r="AD37" s="65"/>
      <c r="AE37" s="65"/>
      <c r="AF37" s="65"/>
      <c r="AG37" s="65"/>
    </row>
    <row r="38" spans="1:33" ht="15">
      <c r="A38" s="62" t="s">
        <v>886</v>
      </c>
      <c r="B38" s="62"/>
      <c r="C38" s="62"/>
      <c r="D38" s="62"/>
      <c r="E38" s="62"/>
      <c r="F38" s="62"/>
      <c r="G38" s="62"/>
      <c r="H38" s="62"/>
      <c r="I38" s="62"/>
      <c r="J38" s="62"/>
      <c r="K38" s="585" t="e">
        <f>OSNOVA!AK782</f>
        <v>#VALUE!</v>
      </c>
      <c r="L38" s="585"/>
      <c r="M38" s="585"/>
      <c r="N38" s="585"/>
      <c r="O38" s="63" t="s">
        <v>779</v>
      </c>
      <c r="R38" s="582" t="s">
        <v>895</v>
      </c>
      <c r="S38" s="583"/>
      <c r="T38" s="583"/>
      <c r="U38" s="583"/>
      <c r="V38" s="583"/>
      <c r="W38" s="583"/>
      <c r="X38" s="583"/>
      <c r="Y38" s="583"/>
      <c r="Z38" s="583"/>
      <c r="AA38" s="583"/>
      <c r="AB38" s="583"/>
      <c r="AC38" s="583"/>
      <c r="AD38" s="583"/>
      <c r="AE38" s="583"/>
      <c r="AF38" s="583"/>
      <c r="AG38" s="584"/>
    </row>
    <row r="39" spans="1:15" ht="14.25">
      <c r="A39" s="62"/>
      <c r="B39" s="62"/>
      <c r="C39" s="62"/>
      <c r="D39" s="62"/>
      <c r="E39" s="62"/>
      <c r="F39" s="62"/>
      <c r="G39" s="62"/>
      <c r="H39" s="62"/>
      <c r="I39" s="62"/>
      <c r="J39" s="62"/>
      <c r="K39" s="585" t="e">
        <f>OSNOVA!AK783</f>
        <v>#VALUE!</v>
      </c>
      <c r="L39" s="585"/>
      <c r="M39" s="585"/>
      <c r="N39" s="585"/>
      <c r="O39" s="585"/>
    </row>
    <row r="40" spans="1:33" ht="14.25">
      <c r="A40" s="59" t="s">
        <v>887</v>
      </c>
      <c r="B40" s="59"/>
      <c r="C40" s="59"/>
      <c r="D40" s="59"/>
      <c r="E40" s="59"/>
      <c r="F40" s="59"/>
      <c r="G40" s="59"/>
      <c r="H40" s="59"/>
      <c r="I40" s="59"/>
      <c r="J40" s="59"/>
      <c r="K40" s="588" t="e">
        <f>IF(OSNOVA!AR4=1,"X",IF(OSNOVA!AR4=6,"X",IF(OSNOVA!AR4=9,"X","")))</f>
        <v>#VALUE!</v>
      </c>
      <c r="L40" s="588"/>
      <c r="M40" s="588"/>
      <c r="N40" s="588"/>
      <c r="O40" s="588"/>
      <c r="R40" s="579" t="s">
        <v>896</v>
      </c>
      <c r="S40" s="579"/>
      <c r="T40" s="579"/>
      <c r="U40" s="579"/>
      <c r="V40" s="579"/>
      <c r="W40" s="579"/>
      <c r="X40" s="579"/>
      <c r="Y40" s="579"/>
      <c r="Z40" s="580">
        <f>OSNOVA!Q372</f>
        <v>0</v>
      </c>
      <c r="AA40" s="580"/>
      <c r="AB40" s="580"/>
      <c r="AC40" s="580"/>
      <c r="AD40" s="580"/>
      <c r="AE40" s="580"/>
      <c r="AF40" s="580"/>
      <c r="AG40" s="580"/>
    </row>
    <row r="41" spans="1:33" ht="14.25">
      <c r="A41" s="579" t="s">
        <v>888</v>
      </c>
      <c r="B41" s="579"/>
      <c r="C41" s="579"/>
      <c r="D41" s="579"/>
      <c r="E41" s="579"/>
      <c r="F41" s="579"/>
      <c r="G41" s="579"/>
      <c r="H41" s="579"/>
      <c r="I41" s="579"/>
      <c r="J41" s="579"/>
      <c r="K41" s="589" t="e">
        <f>IF(OSNOVA!AR4=5,"X",IF(OSNOVA!AR4=7,"X",IF(OSNOVA!AR4=8,"X","")))</f>
        <v>#VALUE!</v>
      </c>
      <c r="L41" s="589"/>
      <c r="M41" s="589"/>
      <c r="N41" s="589"/>
      <c r="O41" s="589"/>
      <c r="R41" s="579" t="s">
        <v>897</v>
      </c>
      <c r="S41" s="579"/>
      <c r="T41" s="579"/>
      <c r="U41" s="579"/>
      <c r="V41" s="579"/>
      <c r="W41" s="579"/>
      <c r="X41" s="579"/>
      <c r="Y41" s="579"/>
      <c r="Z41" s="580">
        <f>OSNOVA!Q405</f>
        <v>41183</v>
      </c>
      <c r="AA41" s="580"/>
      <c r="AB41" s="580"/>
      <c r="AC41" s="580"/>
      <c r="AD41" s="580"/>
      <c r="AE41" s="580"/>
      <c r="AF41" s="580"/>
      <c r="AG41" s="580"/>
    </row>
    <row r="43" spans="1:33" ht="15">
      <c r="A43" s="587" t="s">
        <v>898</v>
      </c>
      <c r="B43" s="587"/>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row>
    <row r="44" spans="1:33" ht="14.25">
      <c r="A44" s="573" t="s">
        <v>899</v>
      </c>
      <c r="B44" s="573"/>
      <c r="C44" s="574" t="s">
        <v>900</v>
      </c>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row>
    <row r="45" spans="1:33" ht="14.25">
      <c r="A45" s="575">
        <f>OSNOVA!AK635</f>
        <v>0</v>
      </c>
      <c r="B45" s="575"/>
      <c r="C45" s="576" t="e">
        <f>OSNOVA!D635</f>
        <v>#VALUE!</v>
      </c>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row>
    <row r="46" spans="1:33" ht="14.25">
      <c r="A46" s="575">
        <f>OSNOVA!AK638</f>
        <v>0</v>
      </c>
      <c r="B46" s="575"/>
      <c r="C46" s="576" t="e">
        <f>OSNOVA!D638</f>
        <v>#VALUE!</v>
      </c>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row>
    <row r="47" spans="1:33" ht="14.25">
      <c r="A47" s="575">
        <f>OSNOVA!AK641</f>
        <v>0</v>
      </c>
      <c r="B47" s="575"/>
      <c r="C47" s="576" t="e">
        <f>OSNOVA!D641</f>
        <v>#VALUE!</v>
      </c>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row>
    <row r="48" spans="1:33" ht="14.25">
      <c r="A48" s="575">
        <f>OSNOVA!AK644</f>
        <v>0</v>
      </c>
      <c r="B48" s="575"/>
      <c r="C48" s="576" t="e">
        <f>OSNOVA!D644</f>
        <v>#VALUE!</v>
      </c>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row>
    <row r="49" spans="1:33" ht="14.25">
      <c r="A49" s="575">
        <f>OSNOVA!AK647</f>
        <v>0</v>
      </c>
      <c r="B49" s="575"/>
      <c r="C49" s="576" t="e">
        <f>OSNOVA!D647</f>
        <v>#VALUE!</v>
      </c>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row>
    <row r="50" spans="1:33" ht="14.25">
      <c r="A50" s="575">
        <f>OSNOVA!AK650</f>
        <v>0</v>
      </c>
      <c r="B50" s="575"/>
      <c r="C50" s="576" t="e">
        <f>OSNOVA!D650</f>
        <v>#VALUE!</v>
      </c>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row>
    <row r="51" spans="1:33" ht="14.25">
      <c r="A51" s="575" t="str">
        <f>IF(OSNOVA!AK655="ANO",1,"0")</f>
        <v>0</v>
      </c>
      <c r="B51" s="575"/>
      <c r="C51" s="576" t="str">
        <f>OSNOVA!D655</f>
        <v>Projekt na záchranu a zhodnocení kulturního dědictví</v>
      </c>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row>
    <row r="52" spans="1:33" ht="14.25">
      <c r="A52" s="575" t="str">
        <f>IF(OSNOVA!AK658="ANO",1,"0")</f>
        <v>0</v>
      </c>
      <c r="B52" s="575"/>
      <c r="C52" s="576" t="str">
        <f>OSNOVA!D657</f>
        <v>Projekt zvyšuje kvalitu veřejných budov a prostranství</v>
      </c>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row>
    <row r="53" spans="1:33" ht="14.25">
      <c r="A53" s="575" t="str">
        <f>IF(OSNOVA!AK661="ANO",1,"0")</f>
        <v>0</v>
      </c>
      <c r="B53" s="575"/>
      <c r="C53" s="576" t="str">
        <f>OSNOVA!D659</f>
        <v>Projekt zkvalitňuje služby v oblasti cestovního ruchu</v>
      </c>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row>
    <row r="54" spans="1:33" ht="14.25">
      <c r="A54" s="575" t="str">
        <f>IF(OSNOVA!AK664="ANO",1,"0")</f>
        <v>0</v>
      </c>
      <c r="B54" s="575"/>
      <c r="C54" s="576" t="str">
        <f>OSNOVA!D661</f>
        <v>Projekt je realizovaný zemědělským subjektem</v>
      </c>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row>
    <row r="55" spans="1:33" ht="14.25">
      <c r="A55" s="575" t="str">
        <f>IF(OSNOVA!AK667="ANO",1,"0")</f>
        <v>0</v>
      </c>
      <c r="B55" s="575"/>
      <c r="C55" s="576" t="str">
        <f>OSNOVA!D663</f>
        <v>Projekt je realizovaný nezemědělským podnikatelem</v>
      </c>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row>
    <row r="56" spans="1:33" ht="14.25">
      <c r="A56" s="577">
        <f>OSNOVA!AK665</f>
        <v>0</v>
      </c>
      <c r="B56" s="575"/>
      <c r="C56" s="576" t="str">
        <f>OSNOVA!D665</f>
        <v>Počet akcí pro veřejnost - informačních, vzdělávacích, kulturních apod.</v>
      </c>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row>
  </sheetData>
  <sheetProtection password="E374" sheet="1" objects="1" scenarios="1"/>
  <mergeCells count="89">
    <mergeCell ref="A1:AG1"/>
    <mergeCell ref="A5:AG5"/>
    <mergeCell ref="A8:J8"/>
    <mergeCell ref="A9:J9"/>
    <mergeCell ref="A14:J14"/>
    <mergeCell ref="K14:AG14"/>
    <mergeCell ref="K8:AG9"/>
    <mergeCell ref="C3:J3"/>
    <mergeCell ref="A7:J7"/>
    <mergeCell ref="A10:J10"/>
    <mergeCell ref="K10:AG10"/>
    <mergeCell ref="A12:J12"/>
    <mergeCell ref="A13:J13"/>
    <mergeCell ref="K13:AG13"/>
    <mergeCell ref="A15:J15"/>
    <mergeCell ref="K15:AG15"/>
    <mergeCell ref="A16:J16"/>
    <mergeCell ref="K16:AG16"/>
    <mergeCell ref="A17:J17"/>
    <mergeCell ref="K17:AG17"/>
    <mergeCell ref="A21:J21"/>
    <mergeCell ref="K21:AG21"/>
    <mergeCell ref="A19:AG19"/>
    <mergeCell ref="A18:J18"/>
    <mergeCell ref="K18:AG18"/>
    <mergeCell ref="A43:AG43"/>
    <mergeCell ref="R41:Y41"/>
    <mergeCell ref="K33:O33"/>
    <mergeCell ref="K35:O35"/>
    <mergeCell ref="K36:O36"/>
    <mergeCell ref="A41:J41"/>
    <mergeCell ref="K40:O40"/>
    <mergeCell ref="K41:O41"/>
    <mergeCell ref="K34:O34"/>
    <mergeCell ref="K38:N38"/>
    <mergeCell ref="K37:O37"/>
    <mergeCell ref="A22:J22"/>
    <mergeCell ref="K22:AG22"/>
    <mergeCell ref="R31:W31"/>
    <mergeCell ref="X31:AG31"/>
    <mergeCell ref="A28:J28"/>
    <mergeCell ref="K23:AG23"/>
    <mergeCell ref="K24:AG24"/>
    <mergeCell ref="K25:AG25"/>
    <mergeCell ref="M26:AG26"/>
    <mergeCell ref="K29:O29"/>
    <mergeCell ref="K30:O30"/>
    <mergeCell ref="K31:O31"/>
    <mergeCell ref="R28:AG28"/>
    <mergeCell ref="X30:AG30"/>
    <mergeCell ref="R30:W30"/>
    <mergeCell ref="K32:O32"/>
    <mergeCell ref="R40:Y40"/>
    <mergeCell ref="Z40:AG40"/>
    <mergeCell ref="Z41:AG41"/>
    <mergeCell ref="X32:AG32"/>
    <mergeCell ref="R32:W32"/>
    <mergeCell ref="R34:W34"/>
    <mergeCell ref="X34:AG34"/>
    <mergeCell ref="R36:W36"/>
    <mergeCell ref="X36:AG36"/>
    <mergeCell ref="R38:AG38"/>
    <mergeCell ref="K39:O39"/>
    <mergeCell ref="A56:B56"/>
    <mergeCell ref="C55:AG55"/>
    <mergeCell ref="C56:AG56"/>
    <mergeCell ref="A51:B51"/>
    <mergeCell ref="C51:AG51"/>
    <mergeCell ref="A52:B52"/>
    <mergeCell ref="C52:AG52"/>
    <mergeCell ref="A53:B53"/>
    <mergeCell ref="C53:AG53"/>
    <mergeCell ref="A54:B54"/>
    <mergeCell ref="C54:AG54"/>
    <mergeCell ref="A48:B48"/>
    <mergeCell ref="C48:AG48"/>
    <mergeCell ref="A49:B49"/>
    <mergeCell ref="C49:AG49"/>
    <mergeCell ref="A55:B55"/>
    <mergeCell ref="A50:B50"/>
    <mergeCell ref="C50:AG50"/>
    <mergeCell ref="A44:B44"/>
    <mergeCell ref="C44:AG44"/>
    <mergeCell ref="A45:B45"/>
    <mergeCell ref="C45:AG45"/>
    <mergeCell ref="A47:B47"/>
    <mergeCell ref="C47:AG47"/>
    <mergeCell ref="A46:B46"/>
    <mergeCell ref="C46:AG46"/>
  </mergeCells>
  <printOptions/>
  <pageMargins left="0.3937007874015748" right="0.3937007874015748" top="0.3937007874015748"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dc:creator>
  <cp:keywords/>
  <dc:description/>
  <cp:lastModifiedBy>Honza</cp:lastModifiedBy>
  <cp:lastPrinted>2010-04-15T10:29:46Z</cp:lastPrinted>
  <dcterms:created xsi:type="dcterms:W3CDTF">2010-04-10T07:23:03Z</dcterms:created>
  <dcterms:modified xsi:type="dcterms:W3CDTF">2010-04-22T16:47:29Z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